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S\Desktop\Tax Uncensored 2021\ส่วนที่ 4 การวางแผนภาษีให้เจ้าของกิจการ 22012021\"/>
    </mc:Choice>
  </mc:AlternateContent>
  <xr:revisionPtr revIDLastSave="0" documentId="13_ncr:1_{786C6734-E46E-4E25-BEA7-A04886EC844E}" xr6:coauthVersionLast="47" xr6:coauthVersionMax="47" xr10:uidLastSave="{00000000-0000-0000-0000-000000000000}"/>
  <bookViews>
    <workbookView xWindow="-110" yWindow="-110" windowWidth="19420" windowHeight="10420" tabRatio="837" activeTab="5" xr2:uid="{00000000-000D-0000-FFFF-FFFF00000000}"/>
  </bookViews>
  <sheets>
    <sheet name="สรุปและเปรียบเทียบ" sheetId="18" r:id="rId1"/>
    <sheet name="กรณีศึกษาที่ 1" sheetId="15" r:id="rId2"/>
    <sheet name="กรณีศึกษาที่ 2" sheetId="16" r:id="rId3"/>
    <sheet name="กรณีศึกษาที่ 3" sheetId="17" r:id="rId4"/>
    <sheet name="กรณีศึกษาที่ 4" sheetId="19" r:id="rId5"/>
    <sheet name="กรณีศึกษาที่ 5" sheetId="20" r:id="rId6"/>
  </sheets>
  <definedNames>
    <definedName name="_xlnm.Print_Area" localSheetId="1">'กรณีศึกษาที่ 1'!$A$1:$R$25</definedName>
    <definedName name="_xlnm.Print_Area" localSheetId="2">'กรณีศึกษาที่ 2'!$A$1:$R$30</definedName>
    <definedName name="_xlnm.Print_Area" localSheetId="3">'กรณีศึกษาที่ 3'!$A$1:$R$30</definedName>
    <definedName name="_xlnm.Print_Area" localSheetId="4">'กรณีศึกษาที่ 4'!$A$1:$R$30</definedName>
    <definedName name="_xlnm.Print_Area" localSheetId="5">'กรณีศึกษาที่ 5'!$A$1:$R$30</definedName>
    <definedName name="_xlnm.Print_Area" localSheetId="0">สรุปและเปรียบเทียบ!$A$1:$F$25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6" l="1"/>
  <c r="N23" i="16"/>
  <c r="C10" i="20" l="1"/>
  <c r="N22" i="19"/>
  <c r="Q17" i="19"/>
  <c r="Q17" i="17"/>
  <c r="Q17" i="16"/>
  <c r="Q17" i="15"/>
  <c r="E8" i="18" l="1"/>
  <c r="D8" i="18"/>
  <c r="C8" i="18"/>
  <c r="C10" i="19"/>
  <c r="C6" i="19"/>
  <c r="C14" i="19" s="1"/>
  <c r="C6" i="17"/>
  <c r="C14" i="17" s="1"/>
  <c r="C6" i="16"/>
  <c r="C14" i="16" s="1"/>
  <c r="H25" i="20"/>
  <c r="N19" i="20" s="1"/>
  <c r="D13" i="20"/>
  <c r="E13" i="20" s="1"/>
  <c r="E12" i="20"/>
  <c r="D12" i="20"/>
  <c r="D11" i="20"/>
  <c r="E11" i="20" s="1"/>
  <c r="E9" i="20"/>
  <c r="D8" i="20"/>
  <c r="E8" i="20" s="1"/>
  <c r="H25" i="19"/>
  <c r="N19" i="19" s="1"/>
  <c r="D13" i="19"/>
  <c r="E13" i="19" s="1"/>
  <c r="E12" i="19"/>
  <c r="D12" i="19"/>
  <c r="D11" i="19"/>
  <c r="E11" i="19" s="1"/>
  <c r="D10" i="19"/>
  <c r="E10" i="19" s="1"/>
  <c r="E9" i="19"/>
  <c r="D8" i="19"/>
  <c r="E8" i="19" s="1"/>
  <c r="H25" i="17"/>
  <c r="N19" i="17" s="1"/>
  <c r="N22" i="17"/>
  <c r="D13" i="17"/>
  <c r="E13" i="17" s="1"/>
  <c r="E12" i="17"/>
  <c r="D12" i="17"/>
  <c r="D11" i="17"/>
  <c r="E11" i="17" s="1"/>
  <c r="E10" i="17"/>
  <c r="D10" i="17"/>
  <c r="E9" i="17"/>
  <c r="D8" i="17"/>
  <c r="E8" i="17" s="1"/>
  <c r="H25" i="16"/>
  <c r="N19" i="16" s="1"/>
  <c r="N22" i="16"/>
  <c r="D13" i="16"/>
  <c r="E13" i="16" s="1"/>
  <c r="E12" i="16"/>
  <c r="D12" i="16"/>
  <c r="D11" i="16"/>
  <c r="E11" i="16" s="1"/>
  <c r="E10" i="16"/>
  <c r="D10" i="16"/>
  <c r="E9" i="16"/>
  <c r="D8" i="16"/>
  <c r="E8" i="16" s="1"/>
  <c r="O25" i="15"/>
  <c r="O24" i="15"/>
  <c r="F8" i="18" l="1"/>
  <c r="C14" i="20"/>
  <c r="N22" i="20"/>
  <c r="D10" i="20"/>
  <c r="E10" i="20" s="1"/>
  <c r="O25" i="20"/>
  <c r="O24" i="20"/>
  <c r="D6" i="20"/>
  <c r="O25" i="19"/>
  <c r="O24" i="19"/>
  <c r="D6" i="19"/>
  <c r="D14" i="19" s="1"/>
  <c r="O25" i="17"/>
  <c r="O24" i="17"/>
  <c r="D6" i="17"/>
  <c r="D14" i="17" s="1"/>
  <c r="O25" i="16"/>
  <c r="O24" i="16"/>
  <c r="D6" i="16"/>
  <c r="D14" i="16" s="1"/>
  <c r="C6" i="15"/>
  <c r="D14" i="20" l="1"/>
  <c r="E6" i="20"/>
  <c r="E15" i="20" s="1"/>
  <c r="E6" i="19"/>
  <c r="E15" i="19" s="1"/>
  <c r="E6" i="17"/>
  <c r="E15" i="17" s="1"/>
  <c r="E6" i="16"/>
  <c r="E15" i="16" s="1"/>
  <c r="N18" i="20" l="1"/>
  <c r="N20" i="20"/>
  <c r="N18" i="19"/>
  <c r="N20" i="19"/>
  <c r="N18" i="17"/>
  <c r="N20" i="17"/>
  <c r="N18" i="16"/>
  <c r="N20" i="16"/>
  <c r="M7" i="20" l="1"/>
  <c r="M8" i="20" s="1"/>
  <c r="Q8" i="20" s="1"/>
  <c r="N21" i="20"/>
  <c r="M7" i="19"/>
  <c r="M8" i="19" s="1"/>
  <c r="Q8" i="19" s="1"/>
  <c r="N21" i="19"/>
  <c r="M7" i="17"/>
  <c r="M8" i="17" s="1"/>
  <c r="Q8" i="17" s="1"/>
  <c r="N21" i="17"/>
  <c r="M7" i="16"/>
  <c r="M8" i="16" s="1"/>
  <c r="Q8" i="16" s="1"/>
  <c r="N21" i="16"/>
  <c r="D7" i="18"/>
  <c r="D10" i="15"/>
  <c r="E10" i="15" s="1"/>
  <c r="H25" i="15"/>
  <c r="B8" i="18" s="1"/>
  <c r="D13" i="15"/>
  <c r="E13" i="15" s="1"/>
  <c r="D12" i="15"/>
  <c r="E12" i="15" s="1"/>
  <c r="D11" i="15"/>
  <c r="E11" i="15" s="1"/>
  <c r="E9" i="15"/>
  <c r="D8" i="15"/>
  <c r="E8" i="15" s="1"/>
  <c r="D6" i="15"/>
  <c r="E6" i="15" s="1"/>
  <c r="M9" i="20" l="1"/>
  <c r="M10" i="20" s="1"/>
  <c r="Q10" i="20" s="1"/>
  <c r="O23" i="20"/>
  <c r="N23" i="20"/>
  <c r="Q7" i="20"/>
  <c r="M9" i="19"/>
  <c r="Q9" i="19" s="1"/>
  <c r="O23" i="19"/>
  <c r="N23" i="19"/>
  <c r="Q7" i="19"/>
  <c r="O23" i="17"/>
  <c r="N23" i="17"/>
  <c r="M9" i="17"/>
  <c r="Q9" i="17" s="1"/>
  <c r="Q7" i="17"/>
  <c r="M9" i="16"/>
  <c r="Q9" i="16" s="1"/>
  <c r="Q7" i="16"/>
  <c r="F7" i="18"/>
  <c r="E7" i="18"/>
  <c r="C14" i="15"/>
  <c r="N19" i="15"/>
  <c r="N22" i="15"/>
  <c r="E15" i="15"/>
  <c r="D14" i="15"/>
  <c r="D11" i="18"/>
  <c r="M10" i="19" l="1"/>
  <c r="Q10" i="19" s="1"/>
  <c r="M11" i="20"/>
  <c r="Q11" i="20" s="1"/>
  <c r="Q9" i="20"/>
  <c r="M10" i="17"/>
  <c r="Q10" i="17" s="1"/>
  <c r="M10" i="16"/>
  <c r="B7" i="18"/>
  <c r="C7" i="18"/>
  <c r="N20" i="15"/>
  <c r="N18" i="15"/>
  <c r="B11" i="18"/>
  <c r="C11" i="18"/>
  <c r="M12" i="20" l="1"/>
  <c r="Q12" i="20" s="1"/>
  <c r="M11" i="19"/>
  <c r="Q11" i="19" s="1"/>
  <c r="M11" i="17"/>
  <c r="Q10" i="16"/>
  <c r="M11" i="16"/>
  <c r="Q11" i="16" s="1"/>
  <c r="N21" i="15"/>
  <c r="M7" i="15"/>
  <c r="M13" i="20" l="1"/>
  <c r="Q13" i="20" s="1"/>
  <c r="M12" i="19"/>
  <c r="Q12" i="19" s="1"/>
  <c r="Q11" i="17"/>
  <c r="M12" i="17"/>
  <c r="Q12" i="17" s="1"/>
  <c r="M12" i="16"/>
  <c r="Q12" i="16" s="1"/>
  <c r="Q7" i="15"/>
  <c r="M8" i="15"/>
  <c r="N23" i="15"/>
  <c r="O23" i="15"/>
  <c r="M14" i="20" l="1"/>
  <c r="Q14" i="20" s="1"/>
  <c r="Q15" i="20" s="1"/>
  <c r="Q17" i="20" s="1"/>
  <c r="M13" i="19"/>
  <c r="Q13" i="19" s="1"/>
  <c r="M13" i="17"/>
  <c r="Q13" i="17" s="1"/>
  <c r="M13" i="16"/>
  <c r="Q13" i="16" s="1"/>
  <c r="Q8" i="15"/>
  <c r="M9" i="15"/>
  <c r="Q9" i="15" s="1"/>
  <c r="F9" i="18"/>
  <c r="F10" i="18" s="1"/>
  <c r="E9" i="18"/>
  <c r="E10" i="18" s="1"/>
  <c r="D9" i="18"/>
  <c r="D10" i="18" s="1"/>
  <c r="C12" i="18"/>
  <c r="B9" i="18"/>
  <c r="B10" i="18" s="1"/>
  <c r="B12" i="18"/>
  <c r="C9" i="18"/>
  <c r="C10" i="18" s="1"/>
  <c r="D12" i="18"/>
  <c r="M15" i="20" l="1"/>
  <c r="M14" i="19"/>
  <c r="Q14" i="19" s="1"/>
  <c r="Q15" i="19" s="1"/>
  <c r="M15" i="19"/>
  <c r="M14" i="17"/>
  <c r="M14" i="16"/>
  <c r="Q14" i="16" s="1"/>
  <c r="Q15" i="16" s="1"/>
  <c r="M10" i="15"/>
  <c r="Q14" i="17" l="1"/>
  <c r="Q15" i="17" s="1"/>
  <c r="M15" i="17"/>
  <c r="M15" i="16"/>
  <c r="Q10" i="15"/>
  <c r="M11" i="15"/>
  <c r="Q11" i="15" l="1"/>
  <c r="M12" i="15"/>
  <c r="Q12" i="15" s="1"/>
  <c r="M13" i="15" l="1"/>
  <c r="Q13" i="15" s="1"/>
  <c r="M14" i="15" l="1"/>
  <c r="Q14" i="15" l="1"/>
  <c r="Q15" i="15" s="1"/>
  <c r="M15" i="15"/>
  <c r="F11" i="18" l="1"/>
  <c r="F12" i="18"/>
  <c r="E11" i="18"/>
  <c r="E12" i="18"/>
</calcChain>
</file>

<file path=xl/sharedStrings.xml><?xml version="1.0" encoding="utf-8"?>
<sst xmlns="http://schemas.openxmlformats.org/spreadsheetml/2006/main" count="431" uniqueCount="105">
  <si>
    <t>รายได้</t>
  </si>
  <si>
    <t>ค่าใช้จ่าย</t>
  </si>
  <si>
    <t>เงินได้หลังหักค่าใช้จ่าย</t>
  </si>
  <si>
    <t>1. ค่าลดหย่อนผู้มีเงินได้</t>
  </si>
  <si>
    <t>60,000 บาท</t>
  </si>
  <si>
    <t>รวมเงินได้พึงประเมิน หลังหักค่าใช้จ่าย</t>
  </si>
  <si>
    <t>เงินเดือน</t>
  </si>
  <si>
    <t>2. ค่าลดหย่อนคู่สมรส</t>
  </si>
  <si>
    <t>รวมค่าลดหย่อน ทั้งสิ้น</t>
  </si>
  <si>
    <t>รับจ้าง ฯลฯ</t>
  </si>
  <si>
    <t>3. ค่าลดหย่อนบุตร</t>
  </si>
  <si>
    <t>รวมเงินได้หลังหักค่าใช้จ่ายและค่าลดหย่อน</t>
  </si>
  <si>
    <t>ลิขสิทธิ์</t>
  </si>
  <si>
    <t>4. ค่าใช้จ่ายฝากครรภ์และค่าคลอดบุตร</t>
  </si>
  <si>
    <t>ภาษีที่เสีย</t>
  </si>
  <si>
    <t>ดอกเบี้ย เงินปันผล</t>
  </si>
  <si>
    <t>ห้ามกรอก</t>
  </si>
  <si>
    <t>5. ค่าลดหย่อนบิดามารดา</t>
  </si>
  <si>
    <t>คนละ 30,000 บาท (บิดามารดาต้องมีอายุเกิน 60 ปี และมีเงินได้ไม่เกิน 30,000 บาทต่อปี) (ได้ทั้งบิดามารดาเราและคู่สมรส)</t>
  </si>
  <si>
    <t>ภาษีถูกหัก ณ ที่จ่าย</t>
  </si>
  <si>
    <t>ค่าเช่าทรัพย์สิน</t>
  </si>
  <si>
    <t>6. ค่าลดหย่อนผู้พิการหรือทุพพลภาพ</t>
  </si>
  <si>
    <t>คนละ 60,000 บาท (ต้องมีบัตรประจำตัวคนพิการ)</t>
  </si>
  <si>
    <t>วิชาชีพอิสระ</t>
  </si>
  <si>
    <t>7. เบี้ยประกันชีวิต</t>
  </si>
  <si>
    <t>ตามที่จ่ายจริงแต่ไม่เกิน 100,000 บาท (กรมธรรม์อายุ 10 ปีขึ้นไป)</t>
  </si>
  <si>
    <t>Range of Net Income</t>
  </si>
  <si>
    <t>Net Income</t>
  </si>
  <si>
    <t>Tax Rate</t>
  </si>
  <si>
    <t>Tax Amount</t>
  </si>
  <si>
    <t>รับเหมาก่อสร้าง</t>
  </si>
  <si>
    <t>8. เบี้ยประกันสุขภาพบิดามารดา</t>
  </si>
  <si>
    <t>ตามที่จ่ายจริงแต่ไม่เกิน 15,000 บาท  (ได้ทั้งบิดามารดาเราและคู่สมรส)</t>
  </si>
  <si>
    <t>1 - 150,000</t>
  </si>
  <si>
    <t>อื่นๆ</t>
  </si>
  <si>
    <t>9. ค่าเบี้ยประกันสุขภาพตนเอง</t>
  </si>
  <si>
    <t>150,001 - 300,000</t>
  </si>
  <si>
    <t>10. ดอกเบี้ยซื้อที่อยู่อาศัย</t>
  </si>
  <si>
    <t>ตามที่จ่ายจริงแต่ไม่เกิน 100,000 บาท</t>
  </si>
  <si>
    <t>300,001 - 500,000</t>
  </si>
  <si>
    <t>รวมเงินได้หลังหักค่าใช้จ่าย</t>
  </si>
  <si>
    <t>500,001 - 750,000</t>
  </si>
  <si>
    <t>750001 - 1,000,000</t>
  </si>
  <si>
    <t>13. กองทุนการออมแห่งชาติ (กอช.)</t>
  </si>
  <si>
    <t>ตามที่จ่ายจริงแต่ไม่เกิน 13,200 บาท และเมื่อรวมกับ ข้อ 11. และเบี้ยประกันชีวิตแบบบำนาญแล้วต้องไม่เกิน 500,000 บาท</t>
  </si>
  <si>
    <t>1,000,000 - 2,000,000</t>
  </si>
  <si>
    <t>14. เบี้ยประกันชีวิตแบบบำนาญ</t>
  </si>
  <si>
    <t>ตามที่จ่ายจริงแต่ไม่เกิน 15% ของเงินได้ที่ต้องเสียภาษีและไม่เกิน 200,000 บาท และเมื่อรวมกับข้อ 11. แล้วต้องไม่เกิน 500,000 บาท</t>
  </si>
  <si>
    <t>2,000,001-5,000,000</t>
  </si>
  <si>
    <t>ต่อปี</t>
  </si>
  <si>
    <t>2 เท่าของเงินบริจาคตามที่จ่ายจริงแต่ไม่เกิน 10% ของเงินได้หลังหักค่าลดหย่อน การศึกษา การกีฬา การพัฒนาสังคม</t>
  </si>
  <si>
    <t>ต่อเดือน</t>
  </si>
  <si>
    <t>รวมค่าลดหย่อน</t>
  </si>
  <si>
    <t>ประหยัดภาษีนิติบุคคล</t>
  </si>
  <si>
    <t xml:space="preserve"> SME 15%</t>
  </si>
  <si>
    <t>NON SME 20%</t>
  </si>
  <si>
    <t>60,000 บาท (กรณีคู่สมรสไม่มีรายได้) และกฎหมายอนุญาตให้มีได้สูงสุด 1 คน</t>
  </si>
  <si>
    <t>ตามจริงแต่ไม่เกิน 25,000 บาท แต่เมื่อรวมกับการหักลดหย่อนเบี้ยประกันชีวิตและการเงินฝากที่มีเงื่อนไขประกันชีวิตทั้งหมดแล้วต้องไม่เกิน 100,000 บาท</t>
  </si>
  <si>
    <t>อัตราภาษีเงินได้บุคคลธรรมดา</t>
  </si>
  <si>
    <t>ตามที่จ่ายจริงแต่ไม่เกิน 30% ของเงินได้ที่ต้องเสียภาษีและไม่เกิน 200,000 บาท และเมื่อรวมกับข้อ 11. แล้วต้องไม่เกิน 500,000 บาท</t>
  </si>
  <si>
    <t>กรณีศึกษาที่ 1</t>
  </si>
  <si>
    <t>กรณีศึกษาที่ 2</t>
  </si>
  <si>
    <t>กรณีศึกษาที่ 3</t>
  </si>
  <si>
    <t>กรณีศึกษาที่ 4</t>
  </si>
  <si>
    <t>กรณีศึกษาที่ 5</t>
  </si>
  <si>
    <t>หน่วย :- บาท</t>
  </si>
  <si>
    <t>ค่าลดหย่อน</t>
  </si>
  <si>
    <t>ภาษีเงินได้บุคคล</t>
  </si>
  <si>
    <t xml:space="preserve">จ่ายเพิ่ม/ (ได้คืนภาษี) </t>
  </si>
  <si>
    <t>ได้คืน</t>
  </si>
  <si>
    <t>จ่ายเพิ่ม</t>
  </si>
  <si>
    <t>ประหยัดภาษีนิติบุคคล  (บาท)</t>
  </si>
  <si>
    <t>SME  (15%)</t>
  </si>
  <si>
    <t>NON SME (20%)</t>
  </si>
  <si>
    <t>หัก ณ ที่จ่าย (ถูกหัก)</t>
  </si>
  <si>
    <t>ประเภทรายได้ และค่าใช้จ่ายที่เกิดขึ้น</t>
  </si>
  <si>
    <t>ตามจริงแต่ไม่เกินท้องละ 60,000 บาท (เป็นค่าใช้จ่ายที่เกิดขึ้นจากการรักษาพยาบาลจากการตั้งครรภ์และคลอดบุตร ไม่ว่าจะเป็นค่าตรวจครรภ์ รับฝากครรภ์ ค่าบำบัดทางการแพทย์ ค่ายา ค่าเวชภัณฑ์ ค่าทำคลอด ค่ากินอยู่ในโรงพยาบาล )</t>
  </si>
  <si>
    <t>ตามที่จ่ายจริงแต่ไม่เกิน 15% ของเงินได้ที่ต้องเสียภาษีและไม่เกิน 500,000 บาท</t>
  </si>
  <si>
    <t>12. ค่าซื้อกองทุนรวมเพื่อการเลี้ยงชีพ (RMF)</t>
  </si>
  <si>
    <t>ตามที่จ่ายจริงแต่ไม่เกิน 30% ของเงินได้ที่ต้องเสียภาษี และเมื่อรวมกันทั้งหมดแล้วไม่เกิน 500,000 บาท  (RMF)/กบข./กองทุนสํารองเลี้ยงชีพ/กองทุนสงเคราะห์ครูโรงเรียนเอกชน</t>
  </si>
  <si>
    <t>เสียภาษีเป็นกี่ % จากรายได้</t>
  </si>
  <si>
    <t>สรุปและเปรียบเทียบการตั้งเงินเดือนและผลตอบแทนกรรมการ</t>
  </si>
  <si>
    <t>เงินเดือน : 26K/เดือน
ลดหย่อน : โสด/พ่อและแม่มีรายได้</t>
  </si>
  <si>
    <t>ลดหย่อนที่สามารถใช้ได้ ปี 2564</t>
  </si>
  <si>
    <t>บุตรคนแรก 30,000  (บุตรคนที่ 2 ขึ้นไปและเกิดตั้งแต่ปี 2561 ได้ค่าลดหย่อนเพิ่มเป็น 60,000 บาท)</t>
  </si>
  <si>
    <t>11. กองทุนสำรองเลี้ยงชีพ/กบข./สงเคราะห์ครู</t>
  </si>
  <si>
    <t>15. ประกันสังคม</t>
  </si>
  <si>
    <t>16. ค่าซื้อกองทุนรวมเพื่อการออม (SSF)</t>
  </si>
  <si>
    <t>17. เงินบริจาคการศึกษา การกีฬา การพัฒนาสังคม</t>
  </si>
  <si>
    <t>18. เงินบริจาคทั่วไป</t>
  </si>
  <si>
    <t>19. ค่าธรรมเนียมบัตรเดบิต กรณีเงินได้ประเภท 5-8 ที่มีเครื่องรูด (EDC)</t>
  </si>
  <si>
    <t>20. เงินบริจาคพรรคการเมือง</t>
  </si>
  <si>
    <t>กรณีที่ 1 กรรมการมีรับรายได้เป็นเงินเดือนจากกิจการเดือนละ 26,000 บาท</t>
  </si>
  <si>
    <t>ลดหย่อนตามที่ได้จ่ายไปจริงแต่ไม่เกิน 5,100 บาท</t>
  </si>
  <si>
    <t>ตามที่จ่ายจริงเมื่อไม่เกิน 10% ของเงินได้หลังหักค่าลดหย่อน</t>
  </si>
  <si>
    <t xml:space="preserve"> 1เท่าของที่จ่ายจริงเมื่อมีเงินได้จากค่าเช่า ค่าวิชาชีพอิสระ,ค่ารับเหมาทั้งค่าแรงและค่าของ หรือเงินได้การประกอบธุรกิจอื่น ๆ </t>
  </si>
  <si>
    <t>ตามจริงแต่ไม่เกิน 10,000 บาท</t>
  </si>
  <si>
    <t>เงินเดือน : 100K/เดือน
ลดหย่อน : สมรส/ภรรยาไม่มีรายได้/มีบุตร 2 คน (คนที่ 2 เกิดปี 2563/พ่อแม่เกิน 60 ปีไม่มีรายได้/มีประกันชีวิต/มีดอกเบี้ยบ้าน</t>
  </si>
  <si>
    <t>เงินเดือน : 50K/เดือน
ลดหย่อน : โสด/พ่อแม่เกิน 60 ปีไม่มีรายได้/มีประกันชีวิต/มีดอกเบี้ยบ้าน</t>
  </si>
  <si>
    <t>เงินเดือน 50K/เดือน
       ค่าเช่าบ้าน 50K/เดือน           ลดหย่อน : สมรส/ภรรยามีรายได้/มีบุตร 1 คน /พ่อและแม่ไม่มีรายได้/มีประกันชีวิต/มีดอกเบี้ยบ้าน</t>
  </si>
  <si>
    <t>ค่าเช่าบ้าน 70K/เดือน
        ค่าเช่ารถ 30K/เดือน          ลดหย่อน : สมรส/ภรรยามีรายได้/มีบุตร 1 คน /แม่ไม่มีรายได้/มีประกันชีวิต</t>
  </si>
  <si>
    <t>กรณีที่ 2 กรรมการมีรับรายได้เป็นเงินเดือนจากกิจการเดือนละ 50,000 บาท</t>
  </si>
  <si>
    <t>กรณีที่ 3 กรรมการมีรับรายได้เป็นเงินเดือนจากกิจการเดือนละ 100,000 บาท</t>
  </si>
  <si>
    <t>กรณีที่ 4 กรรมการมีรับรายได้เป็นเงินเดือนจากกิจการเดือนละ 50,000 บาทและค่าเช่าบ้านเดือนละ 50,000 บาท</t>
  </si>
  <si>
    <t>กรณีที่ 5 กรรมการมีรับรายได้ค่าเช่าบ้านเดือนละ 70,000 บาทและค่าเช่ารถเดือนละ 30,000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</si>
</sst>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_-;\-* #,##0.00_-;_-* &quot;-&quot;??_-;_-@"/>
    <numFmt numFmtId="166" formatCode="#,##0.00;[Red]\(#,##0.00\)"/>
    <numFmt numFmtId="167" formatCode="_(* #,##0.00_);_(* \(#,##0.00\);_(* &quot;-&quot;_);_(@_)"/>
  </numFmts>
  <fonts count="23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24"/>
      <color rgb="FF000000"/>
      <name val="BrowalliaUPC"/>
      <family val="2"/>
    </font>
    <font>
      <sz val="24"/>
      <name val="BrowalliaUPC"/>
      <family val="2"/>
    </font>
    <font>
      <b/>
      <sz val="24"/>
      <color rgb="FF000000"/>
      <name val="BrowalliaUPC"/>
      <family val="2"/>
    </font>
    <font>
      <b/>
      <sz val="24"/>
      <name val="BrowalliaUPC"/>
      <family val="2"/>
    </font>
    <font>
      <sz val="24"/>
      <color rgb="FFFF0000"/>
      <name val="BrowalliaUPC"/>
      <family val="2"/>
    </font>
    <font>
      <b/>
      <u/>
      <sz val="24"/>
      <name val="BrowalliaUPC"/>
      <family val="2"/>
    </font>
    <font>
      <b/>
      <sz val="24"/>
      <color rgb="FFFF0000"/>
      <name val="BrowalliaUPC"/>
      <family val="2"/>
    </font>
    <font>
      <sz val="24"/>
      <color theme="0"/>
      <name val="BrowalliaUPC"/>
      <family val="2"/>
    </font>
    <font>
      <b/>
      <sz val="26"/>
      <color rgb="FF000000"/>
      <name val="BrowalliaUPC"/>
      <family val="2"/>
    </font>
    <font>
      <b/>
      <sz val="18"/>
      <color rgb="FF000000"/>
      <name val="BrowalliaUPC"/>
      <family val="2"/>
    </font>
    <font>
      <sz val="18"/>
      <color rgb="FF000000"/>
      <name val="BrowalliaUPC"/>
      <family val="2"/>
    </font>
    <font>
      <b/>
      <sz val="18"/>
      <name val="BrowalliaUPC"/>
      <family val="2"/>
    </font>
    <font>
      <b/>
      <u/>
      <sz val="18"/>
      <name val="BrowalliaUPC"/>
      <family val="2"/>
    </font>
    <font>
      <sz val="18"/>
      <name val="BrowalliaUPC"/>
      <family val="2"/>
    </font>
    <font>
      <sz val="18"/>
      <color rgb="FF000000"/>
      <name val="Angsana New"/>
      <family val="1"/>
    </font>
    <font>
      <sz val="18"/>
      <color theme="0"/>
      <name val="BrowalliaUPC"/>
      <family val="2"/>
    </font>
    <font>
      <b/>
      <sz val="18"/>
      <color theme="0"/>
      <name val="BrowalliaUPC"/>
      <family val="2"/>
    </font>
    <font>
      <b/>
      <sz val="24"/>
      <color theme="1" tint="4.9989318521683403E-2"/>
      <name val="BrowalliaUPC"/>
      <family val="2"/>
    </font>
    <font>
      <sz val="10"/>
      <color rgb="FF000000"/>
      <name val="Arial"/>
    </font>
    <font>
      <b/>
      <sz val="26"/>
      <name val="BrowalliaUPC"/>
      <family val="2"/>
    </font>
  </fonts>
  <fills count="21">
    <fill>
      <patternFill patternType="none"/>
    </fill>
    <fill>
      <patternFill patternType="gray125"/>
    </fill>
    <fill>
      <patternFill patternType="solid">
        <fgColor rgb="FF4BACC6"/>
        <bgColor rgb="FF4BACC6"/>
      </patternFill>
    </fill>
    <fill>
      <patternFill patternType="solid">
        <fgColor rgb="FF92CDDC"/>
        <bgColor rgb="FF92CDDC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BFBFBF"/>
        <bgColor rgb="FFBFBFBF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92CDD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2B2B2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494429"/>
      </left>
      <right style="thin">
        <color rgb="FF494429"/>
      </right>
      <top style="thin">
        <color rgb="FF494429"/>
      </top>
      <bottom style="thin">
        <color rgb="FF4944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0">
    <xf numFmtId="0" fontId="0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12"/>
    <xf numFmtId="9" fontId="1" fillId="0" borderId="12" applyFont="0" applyFill="0" applyBorder="0" applyAlignment="0" applyProtection="0"/>
    <xf numFmtId="0" fontId="2" fillId="0" borderId="12"/>
    <xf numFmtId="0" fontId="2" fillId="0" borderId="12"/>
    <xf numFmtId="0" fontId="2" fillId="0" borderId="12"/>
    <xf numFmtId="0" fontId="2" fillId="0" borderId="12"/>
    <xf numFmtId="0" fontId="2" fillId="0" borderId="12"/>
    <xf numFmtId="0" fontId="2" fillId="0" borderId="12"/>
    <xf numFmtId="0" fontId="2" fillId="0" borderId="12"/>
    <xf numFmtId="0" fontId="2" fillId="0" borderId="12"/>
    <xf numFmtId="0" fontId="2" fillId="0" borderId="12"/>
    <xf numFmtId="0" fontId="2" fillId="0" borderId="12"/>
    <xf numFmtId="0" fontId="2" fillId="0" borderId="12"/>
    <xf numFmtId="0" fontId="2" fillId="0" borderId="12"/>
    <xf numFmtId="0" fontId="2" fillId="0" borderId="12"/>
    <xf numFmtId="0" fontId="2" fillId="0" borderId="12"/>
    <xf numFmtId="0" fontId="2" fillId="0" borderId="12"/>
    <xf numFmtId="0" fontId="2" fillId="0" borderId="12"/>
    <xf numFmtId="0" fontId="2" fillId="0" borderId="12"/>
    <xf numFmtId="0" fontId="2" fillId="0" borderId="12"/>
    <xf numFmtId="0" fontId="2" fillId="0" borderId="12"/>
    <xf numFmtId="0" fontId="2" fillId="0" borderId="12"/>
    <xf numFmtId="0" fontId="2" fillId="0" borderId="12"/>
    <xf numFmtId="0" fontId="2" fillId="0" borderId="12"/>
    <xf numFmtId="0" fontId="2" fillId="0" borderId="12"/>
    <xf numFmtId="0" fontId="21" fillId="0" borderId="12"/>
    <xf numFmtId="164" fontId="1" fillId="0" borderId="12" applyFon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165" fontId="4" fillId="4" borderId="2" xfId="0" applyNumberFormat="1" applyFont="1" applyFill="1" applyBorder="1"/>
    <xf numFmtId="0" fontId="4" fillId="0" borderId="3" xfId="0" applyFont="1" applyBorder="1" applyAlignment="1">
      <alignment vertical="top" wrapText="1"/>
    </xf>
    <xf numFmtId="0" fontId="4" fillId="5" borderId="4" xfId="0" applyFont="1" applyFill="1" applyBorder="1" applyAlignment="1">
      <alignment horizontal="left" vertical="center"/>
    </xf>
    <xf numFmtId="165" fontId="4" fillId="6" borderId="22" xfId="0" applyNumberFormat="1" applyFont="1" applyFill="1" applyBorder="1" applyAlignment="1">
      <alignment vertical="center"/>
    </xf>
    <xf numFmtId="166" fontId="7" fillId="7" borderId="6" xfId="0" applyNumberFormat="1" applyFont="1" applyFill="1" applyBorder="1" applyAlignment="1">
      <alignment horizontal="right" vertical="center"/>
    </xf>
    <xf numFmtId="165" fontId="4" fillId="7" borderId="7" xfId="0" applyNumberFormat="1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vertic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4" fillId="6" borderId="5" xfId="0" applyNumberFormat="1" applyFont="1" applyFill="1" applyBorder="1" applyAlignment="1">
      <alignment vertical="center"/>
    </xf>
    <xf numFmtId="166" fontId="7" fillId="7" borderId="8" xfId="0" applyNumberFormat="1" applyFont="1" applyFill="1" applyBorder="1" applyAlignment="1">
      <alignment horizontal="center" vertical="center"/>
    </xf>
    <xf numFmtId="165" fontId="4" fillId="7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5" fontId="4" fillId="0" borderId="0" xfId="0" applyNumberFormat="1" applyFont="1"/>
    <xf numFmtId="9" fontId="4" fillId="0" borderId="0" xfId="0" applyNumberFormat="1" applyFont="1" applyAlignment="1">
      <alignment horizontal="center"/>
    </xf>
    <xf numFmtId="0" fontId="4" fillId="0" borderId="0" xfId="0" applyFont="1"/>
    <xf numFmtId="166" fontId="7" fillId="8" borderId="10" xfId="0" applyNumberFormat="1" applyFont="1" applyFill="1" applyBorder="1" applyAlignment="1">
      <alignment horizontal="right" vertical="center"/>
    </xf>
    <xf numFmtId="165" fontId="4" fillId="7" borderId="8" xfId="0" applyNumberFormat="1" applyFont="1" applyFill="1" applyBorder="1" applyAlignment="1">
      <alignment vertical="center"/>
    </xf>
    <xf numFmtId="166" fontId="7" fillId="7" borderId="10" xfId="0" applyNumberFormat="1" applyFont="1" applyFill="1" applyBorder="1" applyAlignment="1">
      <alignment horizontal="right" vertical="center"/>
    </xf>
    <xf numFmtId="165" fontId="4" fillId="7" borderId="10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horizontal="center"/>
    </xf>
    <xf numFmtId="166" fontId="9" fillId="8" borderId="10" xfId="0" applyNumberFormat="1" applyFont="1" applyFill="1" applyBorder="1" applyAlignment="1">
      <alignment horizontal="right" vertical="center"/>
    </xf>
    <xf numFmtId="41" fontId="4" fillId="0" borderId="0" xfId="0" applyNumberFormat="1" applyFont="1" applyAlignment="1">
      <alignment horizontal="center"/>
    </xf>
    <xf numFmtId="165" fontId="6" fillId="0" borderId="11" xfId="0" applyNumberFormat="1" applyFont="1" applyBorder="1"/>
    <xf numFmtId="166" fontId="6" fillId="0" borderId="11" xfId="0" applyNumberFormat="1" applyFont="1" applyBorder="1"/>
    <xf numFmtId="0" fontId="6" fillId="0" borderId="0" xfId="0" applyFont="1" applyAlignment="1">
      <alignment horizontal="right"/>
    </xf>
    <xf numFmtId="165" fontId="6" fillId="4" borderId="10" xfId="0" applyNumberFormat="1" applyFont="1" applyFill="1" applyBorder="1"/>
    <xf numFmtId="0" fontId="6" fillId="0" borderId="12" xfId="5" applyFont="1" applyAlignment="1">
      <alignment horizontal="left" vertical="center"/>
    </xf>
    <xf numFmtId="0" fontId="4" fillId="0" borderId="3" xfId="6" applyFont="1" applyBorder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4" fillId="9" borderId="12" xfId="0" applyFont="1" applyFill="1" applyBorder="1"/>
    <xf numFmtId="165" fontId="4" fillId="9" borderId="12" xfId="0" applyNumberFormat="1" applyFont="1" applyFill="1" applyBorder="1"/>
    <xf numFmtId="165" fontId="6" fillId="0" borderId="0" xfId="0" applyNumberFormat="1" applyFont="1"/>
    <xf numFmtId="166" fontId="6" fillId="0" borderId="0" xfId="0" applyNumberFormat="1" applyFont="1"/>
    <xf numFmtId="0" fontId="6" fillId="0" borderId="12" xfId="8" applyFont="1" applyAlignment="1">
      <alignment horizontal="left" vertical="center"/>
    </xf>
    <xf numFmtId="0" fontId="4" fillId="0" borderId="3" xfId="9" applyFont="1" applyBorder="1" applyAlignment="1">
      <alignment vertical="top" wrapText="1"/>
    </xf>
    <xf numFmtId="0" fontId="6" fillId="12" borderId="12" xfId="0" applyFont="1" applyFill="1" applyBorder="1"/>
    <xf numFmtId="0" fontId="6" fillId="12" borderId="12" xfId="0" applyFont="1" applyFill="1" applyBorder="1" applyAlignment="1">
      <alignment horizontal="right"/>
    </xf>
    <xf numFmtId="166" fontId="6" fillId="13" borderId="12" xfId="0" applyNumberFormat="1" applyFont="1" applyFill="1" applyBorder="1"/>
    <xf numFmtId="0" fontId="6" fillId="0" borderId="0" xfId="0" applyFont="1"/>
    <xf numFmtId="0" fontId="6" fillId="0" borderId="12" xfId="0" applyFont="1" applyBorder="1"/>
    <xf numFmtId="0" fontId="6" fillId="10" borderId="13" xfId="0" applyFont="1" applyFill="1" applyBorder="1" applyAlignment="1">
      <alignment horizontal="right"/>
    </xf>
    <xf numFmtId="165" fontId="6" fillId="9" borderId="13" xfId="0" applyNumberFormat="1" applyFont="1" applyFill="1" applyBorder="1"/>
    <xf numFmtId="0" fontId="6" fillId="0" borderId="12" xfId="11" applyFont="1" applyAlignment="1">
      <alignment horizontal="left" vertical="center" wrapText="1"/>
    </xf>
    <xf numFmtId="0" fontId="4" fillId="0" borderId="3" xfId="13" applyFont="1" applyBorder="1" applyAlignment="1">
      <alignment vertical="top" wrapText="1"/>
    </xf>
    <xf numFmtId="0" fontId="6" fillId="0" borderId="14" xfId="0" applyFont="1" applyBorder="1" applyAlignment="1">
      <alignment horizontal="right"/>
    </xf>
    <xf numFmtId="165" fontId="4" fillId="6" borderId="15" xfId="0" applyNumberFormat="1" applyFont="1" applyFill="1" applyBorder="1" applyAlignment="1">
      <alignment vertical="center"/>
    </xf>
    <xf numFmtId="0" fontId="4" fillId="0" borderId="3" xfId="15" applyFont="1" applyBorder="1" applyAlignment="1">
      <alignment vertical="top" wrapText="1"/>
    </xf>
    <xf numFmtId="10" fontId="5" fillId="10" borderId="0" xfId="1" applyNumberFormat="1" applyFont="1" applyFill="1"/>
    <xf numFmtId="0" fontId="6" fillId="0" borderId="12" xfId="16" applyFont="1" applyAlignment="1">
      <alignment horizontal="left" vertical="center"/>
    </xf>
    <xf numFmtId="0" fontId="4" fillId="0" borderId="3" xfId="17" applyFont="1" applyBorder="1" applyAlignment="1">
      <alignment vertical="top" wrapText="1"/>
    </xf>
    <xf numFmtId="164" fontId="5" fillId="10" borderId="0" xfId="0" applyNumberFormat="1" applyFont="1" applyFill="1"/>
    <xf numFmtId="166" fontId="6" fillId="4" borderId="10" xfId="0" applyNumberFormat="1" applyFont="1" applyFill="1" applyBorder="1"/>
    <xf numFmtId="167" fontId="10" fillId="11" borderId="0" xfId="0" applyNumberFormat="1" applyFont="1" applyFill="1"/>
    <xf numFmtId="0" fontId="11" fillId="0" borderId="12" xfId="0" applyFont="1" applyBorder="1" applyAlignment="1">
      <alignment horizontal="center"/>
    </xf>
    <xf numFmtId="0" fontId="13" fillId="12" borderId="12" xfId="0" applyFont="1" applyFill="1" applyBorder="1"/>
    <xf numFmtId="0" fontId="14" fillId="12" borderId="12" xfId="0" applyFont="1" applyFill="1" applyBorder="1" applyAlignment="1">
      <alignment vertical="center"/>
    </xf>
    <xf numFmtId="0" fontId="12" fillId="12" borderId="12" xfId="0" applyFont="1" applyFill="1" applyBorder="1" applyAlignment="1">
      <alignment vertical="center"/>
    </xf>
    <xf numFmtId="43" fontId="12" fillId="17" borderId="12" xfId="2" applyFont="1" applyFill="1" applyBorder="1" applyAlignment="1">
      <alignment horizontal="center" vertical="center"/>
    </xf>
    <xf numFmtId="43" fontId="12" fillId="17" borderId="17" xfId="2" applyFont="1" applyFill="1" applyBorder="1" applyAlignment="1">
      <alignment horizontal="center" vertical="center"/>
    </xf>
    <xf numFmtId="43" fontId="13" fillId="17" borderId="17" xfId="2" applyFont="1" applyFill="1" applyBorder="1" applyAlignment="1">
      <alignment horizontal="center" vertical="top" wrapText="1"/>
    </xf>
    <xf numFmtId="0" fontId="15" fillId="12" borderId="12" xfId="0" applyFont="1" applyFill="1" applyBorder="1" applyAlignment="1">
      <alignment horizontal="center"/>
    </xf>
    <xf numFmtId="165" fontId="15" fillId="12" borderId="12" xfId="0" applyNumberFormat="1" applyFont="1" applyFill="1" applyBorder="1" applyAlignment="1">
      <alignment horizontal="center"/>
    </xf>
    <xf numFmtId="43" fontId="13" fillId="18" borderId="17" xfId="2" applyFont="1" applyFill="1" applyBorder="1"/>
    <xf numFmtId="43" fontId="13" fillId="19" borderId="17" xfId="2" applyFont="1" applyFill="1" applyBorder="1"/>
    <xf numFmtId="0" fontId="16" fillId="12" borderId="12" xfId="0" applyFont="1" applyFill="1" applyBorder="1" applyAlignment="1">
      <alignment horizontal="center"/>
    </xf>
    <xf numFmtId="165" fontId="16" fillId="12" borderId="12" xfId="0" applyNumberFormat="1" applyFont="1" applyFill="1" applyBorder="1"/>
    <xf numFmtId="9" fontId="16" fillId="12" borderId="12" xfId="0" applyNumberFormat="1" applyFont="1" applyFill="1" applyBorder="1" applyAlignment="1">
      <alignment horizontal="center"/>
    </xf>
    <xf numFmtId="0" fontId="16" fillId="12" borderId="12" xfId="0" applyFont="1" applyFill="1" applyBorder="1"/>
    <xf numFmtId="3" fontId="16" fillId="12" borderId="12" xfId="0" applyNumberFormat="1" applyFont="1" applyFill="1" applyBorder="1" applyAlignment="1">
      <alignment horizontal="center"/>
    </xf>
    <xf numFmtId="43" fontId="13" fillId="19" borderId="17" xfId="2" applyFont="1" applyFill="1" applyBorder="1" applyAlignment="1">
      <alignment horizontal="center"/>
    </xf>
    <xf numFmtId="0" fontId="16" fillId="12" borderId="12" xfId="0" applyFont="1" applyFill="1" applyBorder="1" applyAlignment="1">
      <alignment horizontal="center" vertical="center"/>
    </xf>
    <xf numFmtId="165" fontId="16" fillId="15" borderId="12" xfId="0" applyNumberFormat="1" applyFont="1" applyFill="1" applyBorder="1" applyAlignment="1">
      <alignment vertical="center"/>
    </xf>
    <xf numFmtId="41" fontId="16" fillId="12" borderId="12" xfId="0" applyNumberFormat="1" applyFont="1" applyFill="1" applyBorder="1" applyAlignment="1">
      <alignment horizontal="center"/>
    </xf>
    <xf numFmtId="43" fontId="13" fillId="18" borderId="19" xfId="2" applyFont="1" applyFill="1" applyBorder="1"/>
    <xf numFmtId="0" fontId="16" fillId="12" borderId="12" xfId="0" applyFont="1" applyFill="1" applyBorder="1" applyAlignment="1">
      <alignment vertical="top" wrapText="1"/>
    </xf>
    <xf numFmtId="43" fontId="13" fillId="19" borderId="20" xfId="2" applyFont="1" applyFill="1" applyBorder="1"/>
    <xf numFmtId="165" fontId="14" fillId="12" borderId="12" xfId="0" applyNumberFormat="1" applyFont="1" applyFill="1" applyBorder="1"/>
    <xf numFmtId="0" fontId="16" fillId="16" borderId="12" xfId="0" applyFont="1" applyFill="1" applyBorder="1"/>
    <xf numFmtId="165" fontId="16" fillId="16" borderId="12" xfId="0" applyNumberFormat="1" applyFont="1" applyFill="1" applyBorder="1"/>
    <xf numFmtId="43" fontId="17" fillId="0" borderId="0" xfId="2" applyFont="1" applyAlignment="1"/>
    <xf numFmtId="0" fontId="14" fillId="12" borderId="12" xfId="0" applyFont="1" applyFill="1" applyBorder="1" applyAlignment="1">
      <alignment horizontal="right"/>
    </xf>
    <xf numFmtId="166" fontId="14" fillId="12" borderId="12" xfId="0" applyNumberFormat="1" applyFont="1" applyFill="1" applyBorder="1"/>
    <xf numFmtId="0" fontId="14" fillId="12" borderId="12" xfId="0" applyFont="1" applyFill="1" applyBorder="1"/>
    <xf numFmtId="166" fontId="14" fillId="13" borderId="12" xfId="0" applyNumberFormat="1" applyFont="1" applyFill="1" applyBorder="1"/>
    <xf numFmtId="0" fontId="13" fillId="0" borderId="0" xfId="0" applyFont="1"/>
    <xf numFmtId="165" fontId="14" fillId="16" borderId="12" xfId="0" applyNumberFormat="1" applyFont="1" applyFill="1" applyBorder="1"/>
    <xf numFmtId="164" fontId="18" fillId="12" borderId="12" xfId="0" applyNumberFormat="1" applyFont="1" applyFill="1" applyBorder="1"/>
    <xf numFmtId="10" fontId="12" fillId="12" borderId="12" xfId="1" applyNumberFormat="1" applyFont="1" applyFill="1" applyBorder="1"/>
    <xf numFmtId="0" fontId="19" fillId="12" borderId="12" xfId="0" applyFont="1" applyFill="1" applyBorder="1"/>
    <xf numFmtId="164" fontId="12" fillId="12" borderId="12" xfId="0" applyNumberFormat="1" applyFont="1" applyFill="1" applyBorder="1"/>
    <xf numFmtId="0" fontId="4" fillId="5" borderId="4" xfId="0" applyNumberFormat="1" applyFont="1" applyFill="1" applyBorder="1" applyAlignment="1">
      <alignment horizontal="left" vertical="top"/>
    </xf>
    <xf numFmtId="0" fontId="20" fillId="20" borderId="0" xfId="0" applyFont="1" applyFill="1"/>
    <xf numFmtId="0" fontId="20" fillId="20" borderId="12" xfId="0" applyFont="1" applyFill="1" applyBorder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10" fontId="13" fillId="19" borderId="17" xfId="1" applyNumberFormat="1" applyFont="1" applyFill="1" applyBorder="1"/>
    <xf numFmtId="0" fontId="14" fillId="12" borderId="12" xfId="0" applyFont="1" applyFill="1" applyBorder="1" applyAlignment="1">
      <alignment vertical="center"/>
    </xf>
    <xf numFmtId="0" fontId="11" fillId="0" borderId="12" xfId="0" applyFont="1" applyBorder="1" applyAlignment="1">
      <alignment horizontal="center"/>
    </xf>
    <xf numFmtId="0" fontId="6" fillId="0" borderId="12" xfId="10" applyFont="1" applyAlignment="1">
      <alignment horizontal="left" vertical="center" wrapText="1"/>
    </xf>
    <xf numFmtId="0" fontId="6" fillId="0" borderId="12" xfId="14" applyFont="1" applyAlignment="1">
      <alignment horizontal="left" vertical="center" wrapText="1"/>
    </xf>
    <xf numFmtId="0" fontId="22" fillId="0" borderId="12" xfId="0" applyFont="1" applyBorder="1" applyAlignment="1"/>
    <xf numFmtId="43" fontId="12" fillId="0" borderId="0" xfId="2" applyFont="1" applyAlignment="1">
      <alignment horizontal="center"/>
    </xf>
    <xf numFmtId="0" fontId="12" fillId="14" borderId="12" xfId="0" applyFont="1" applyFill="1" applyBorder="1" applyAlignment="1">
      <alignment horizontal="center" vertical="center"/>
    </xf>
    <xf numFmtId="43" fontId="12" fillId="17" borderId="16" xfId="2" applyFont="1" applyFill="1" applyBorder="1" applyAlignment="1">
      <alignment horizontal="center" vertical="center"/>
    </xf>
    <xf numFmtId="43" fontId="12" fillId="17" borderId="18" xfId="2" applyFont="1" applyFill="1" applyBorder="1" applyAlignment="1">
      <alignment horizontal="center" vertical="center"/>
    </xf>
    <xf numFmtId="43" fontId="12" fillId="17" borderId="20" xfId="2" applyFont="1" applyFill="1" applyBorder="1" applyAlignment="1">
      <alignment horizontal="center" vertical="center"/>
    </xf>
    <xf numFmtId="43" fontId="12" fillId="17" borderId="2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wrapText="1"/>
    </xf>
  </cellXfs>
  <cellStyles count="30">
    <cellStyle name="Comma" xfId="2" builtinId="3"/>
    <cellStyle name="Normal" xfId="0" builtinId="0"/>
    <cellStyle name="Normal 10" xfId="12" xr:uid="{A9E4E075-EB24-451D-A8C4-632203ED3F5A}"/>
    <cellStyle name="Normal 11" xfId="13" xr:uid="{63BEE0CD-D2D1-463F-A0AB-D275F8330E33}"/>
    <cellStyle name="Normal 12" xfId="14" xr:uid="{83F316C4-D168-48D3-BB62-E921EBE804C8}"/>
    <cellStyle name="Normal 13" xfId="15" xr:uid="{277685EA-F0C1-4709-A486-FCDABB05DC07}"/>
    <cellStyle name="Normal 14" xfId="16" xr:uid="{D522CF89-95E4-4643-82B2-6CA4FEFB3EAB}"/>
    <cellStyle name="Normal 15" xfId="17" xr:uid="{A5E6A0AF-AA7A-44D7-8F02-E202F693C7DD}"/>
    <cellStyle name="Normal 16" xfId="18" xr:uid="{53276238-8815-498F-9377-E36D8EEB12C2}"/>
    <cellStyle name="Normal 17" xfId="19" xr:uid="{B45628DC-820E-4AB7-8CF1-E95AE770EBF5}"/>
    <cellStyle name="Normal 18" xfId="20" xr:uid="{D613DFC5-C2DB-4997-9F75-13C354715D4E}"/>
    <cellStyle name="Normal 19" xfId="21" xr:uid="{0D0CD9EC-6ECC-4D50-8841-4D6840934D8B}"/>
    <cellStyle name="Normal 2" xfId="3" xr:uid="{642D4C27-503D-471F-B2FB-C582696614CB}"/>
    <cellStyle name="Normal 20" xfId="22" xr:uid="{84386C31-5313-406E-9116-804EAB7CF4C1}"/>
    <cellStyle name="Normal 21" xfId="23" xr:uid="{DF107D24-A59E-493E-B66E-4827196B2915}"/>
    <cellStyle name="Normal 22" xfId="24" xr:uid="{163AB76D-44F9-4C50-AAD7-BB7CA1D4F08E}"/>
    <cellStyle name="Normal 23" xfId="25" xr:uid="{FB24CB31-633F-4ED0-98EF-1455EA6E9F34}"/>
    <cellStyle name="Normal 24" xfId="26" xr:uid="{D4F12CD9-EE3A-4067-9BAD-954CD7AFCE2F}"/>
    <cellStyle name="Normal 25" xfId="27" xr:uid="{14F57E20-20BB-4BAE-8524-928F2A848949}"/>
    <cellStyle name="Normal 3" xfId="5" xr:uid="{252728CD-F380-44DF-88C3-0F15A38430C4}"/>
    <cellStyle name="Normal 4" xfId="6" xr:uid="{3C4225BD-0602-40F9-A543-0560813E247A}"/>
    <cellStyle name="Normal 5" xfId="7" xr:uid="{AD59DDDB-8CF3-4B4D-B47C-884B8C72EE4C}"/>
    <cellStyle name="Normal 6" xfId="8" xr:uid="{90F0AA7E-4C7C-44A7-917D-00241B80AF3A}"/>
    <cellStyle name="Normal 7" xfId="9" xr:uid="{187EB2AD-3B23-4CB7-9BEE-119234C93ED2}"/>
    <cellStyle name="Normal 8" xfId="10" xr:uid="{D3DF635F-7015-47E5-BA92-751A22C45F1D}"/>
    <cellStyle name="Normal 9" xfId="11" xr:uid="{1108C895-E263-4455-ABE0-6A185D2BE8E5}"/>
    <cellStyle name="Percent" xfId="1" builtinId="5"/>
    <cellStyle name="Percent 2" xfId="4" xr:uid="{54C5306E-5E85-468D-953A-DA9979C56B40}"/>
    <cellStyle name="จุลภาค 2" xfId="29" xr:uid="{6F06B48E-E2A7-4259-A632-B3D45D2EBF33}"/>
    <cellStyle name="ปกติ 2" xfId="28" xr:uid="{10DE6D6F-7ED5-459B-97C5-849340E4DD2A}"/>
  </cellStyles>
  <dxfs count="0"/>
  <tableStyles count="0" defaultTableStyle="TableStyleMedium2" defaultPivotStyle="PivotStyleLight16"/>
  <colors>
    <mruColors>
      <color rgb="FFB2B2B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191943</xdr:rowOff>
    </xdr:from>
    <xdr:to>
      <xdr:col>5</xdr:col>
      <xdr:colOff>174625</xdr:colOff>
      <xdr:row>24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1BD7C92-96CB-4492-A18C-C704EB59AC2D}"/>
            </a:ext>
          </a:extLst>
        </xdr:cNvPr>
        <xdr:cNvSpPr txBox="1"/>
      </xdr:nvSpPr>
      <xdr:spPr>
        <a:xfrm>
          <a:off x="349251" y="12118398"/>
          <a:ext cx="13529829" cy="95870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Browallia New" panose="020B0604020202020204" pitchFamily="34" charset="-34"/>
              <a:cs typeface="Browallia New" panose="020B0604020202020204" pitchFamily="34" charset="-34"/>
            </a:rPr>
            <a:t>	จากกรณีศึกษาที่ </a:t>
          </a:r>
          <a:r>
            <a:rPr lang="en-US" sz="2400" b="1">
              <a:latin typeface="Browallia New" panose="020B0604020202020204" pitchFamily="34" charset="-34"/>
              <a:cs typeface="Browallia New" panose="020B0604020202020204" pitchFamily="34" charset="-34"/>
            </a:rPr>
            <a:t>1</a:t>
          </a:r>
          <a:r>
            <a:rPr lang="th-TH" sz="2400" b="1">
              <a:latin typeface="Browallia New" panose="020B0604020202020204" pitchFamily="34" charset="-34"/>
              <a:cs typeface="Browallia New" panose="020B0604020202020204" pitchFamily="34" charset="-34"/>
            </a:rPr>
            <a:t> กรรมการมีเงินเดือน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ๆ ละ </a:t>
          </a:r>
          <a:r>
            <a:rPr lang="en-US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26,000 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 มีข้อสรุปได้ว่า</a:t>
          </a:r>
        </a:p>
        <a:p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1.กรรมการมีรายได้จากเงินเดือนที่ได้รับจากกิจการ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เดือนละ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26,000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2.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กรรมการมีค่าลดหย่อนตนเอง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60,000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r>
            <a:rPr lang="en-US" sz="2400">
              <a:latin typeface="Browallia New" panose="020B0604020202020204" pitchFamily="34" charset="-34"/>
              <a:cs typeface="Browallia New" panose="020B0604020202020204" pitchFamily="34" charset="-34"/>
            </a:rPr>
            <a:t>3</a:t>
          </a:r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.กรรมการเสียภาษีเงินได้บุคคลธรรมดา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100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endParaRPr lang="th-TH" sz="2400" baseline="0">
            <a:latin typeface="Browallia New" panose="020B0604020202020204" pitchFamily="34" charset="-34"/>
            <a:cs typeface="Browallia New" panose="020B0604020202020204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191943</xdr:rowOff>
    </xdr:from>
    <xdr:to>
      <xdr:col>5</xdr:col>
      <xdr:colOff>174625</xdr:colOff>
      <xdr:row>28</xdr:row>
      <xdr:rowOff>242456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823CAC3-04F4-4DD2-AB68-CC6AC019ACC8}"/>
            </a:ext>
          </a:extLst>
        </xdr:cNvPr>
        <xdr:cNvSpPr txBox="1"/>
      </xdr:nvSpPr>
      <xdr:spPr>
        <a:xfrm>
          <a:off x="349251" y="12129943"/>
          <a:ext cx="13541374" cy="95755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Browallia New" panose="020B0604020202020204" pitchFamily="34" charset="-34"/>
              <a:cs typeface="Browallia New" panose="020B0604020202020204" pitchFamily="34" charset="-34"/>
            </a:rPr>
            <a:t>	จากกรณีศึกษาที่ </a:t>
          </a:r>
          <a:r>
            <a:rPr lang="en-US" sz="2400" b="1">
              <a:latin typeface="Browallia New" panose="020B0604020202020204" pitchFamily="34" charset="-34"/>
              <a:cs typeface="Browallia New" panose="020B0604020202020204" pitchFamily="34" charset="-34"/>
            </a:rPr>
            <a:t>4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กรรมการไม่มีเงินเดือน แต่รับรายได้เป็นค่าเช่ารถยนต์ </a:t>
          </a:r>
          <a:r>
            <a:rPr lang="en-US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1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คัน เดือนละ </a:t>
          </a:r>
          <a:r>
            <a:rPr lang="en-US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36,00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0</a:t>
          </a:r>
          <a:r>
            <a:rPr lang="en-US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 มีข้อสรุปได้ว่า</a:t>
          </a:r>
        </a:p>
        <a:p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1.กรรมการมีรายได้จากการให้กิจการเช่ารถยนต์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1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คัน ใช้เพื่อกิจการโดยในกรณีศึกษานี้กรรมการได้รับค่าเช่าเดือนละ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36,000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บาท</a:t>
          </a:r>
          <a:endParaRPr lang="en-US" sz="2400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2.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กรรมการมีค่าลดหย่อนตนเอง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60,000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</a:t>
          </a:r>
          <a:endParaRPr lang="en-US" sz="2400" baseline="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3.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การหักลดหย่อนดอกเบี้ยซื้อที่อยู่อาศัยหักได้ตามจริงแต่ไม่เกิน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100,000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 ในที่นี้กรรมการหักได้ตามจริงเลยคือ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50,000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</a:t>
          </a:r>
          <a:endParaRPr lang="en-US" sz="2400" baseline="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r>
            <a:rPr lang="en-US" sz="2400">
              <a:latin typeface="Browallia New" panose="020B0604020202020204" pitchFamily="34" charset="-34"/>
              <a:cs typeface="Browallia New" panose="020B0604020202020204" pitchFamily="34" charset="-34"/>
            </a:rPr>
            <a:t>4</a:t>
          </a:r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.กรรมการได้รับภาษีเงินได้บุคคลธรรมดาคืนเนื่องจากระหว่างปีที่รับรายได้นั้นได้ถูกหักภาษี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ณ ที่จ่ายจากการมีรายได้ค่าเช่าทั้งปี จำนวน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21,600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บาท ซึ่งรวมภาษีเงินได้บุคคลธรรมดาทั้งปีที่กรรมการต้องเสียทั้งปีอยู่ที่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2,120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 ดังนั้น กรรมการจึงได้ภาษีเงินได้คืนจำนวน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19,480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endParaRPr lang="en-US" sz="2400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ข้อควรระวัง   รายได้ที่เกิดจากค่าเช่ารถยนต์เป็นรายได้จากการให้เช่าสังหาริมทรัพย์(สินทรัพย์ที่เคลื่อนย้ายได้) ดังนั้นถ้าหากมีรายได้จากส่วนนี้เกิน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1.8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ล้าน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/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ปี ต้องจดทะเบียนภาษีมูลค่าเพิ่ม หรือกลายเป็นบุคคลที่ต้องจด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VAT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นั้นเอง</a:t>
          </a:r>
        </a:p>
      </xdr:txBody>
    </xdr:sp>
    <xdr:clientData/>
  </xdr:twoCellAnchor>
  <xdr:twoCellAnchor>
    <xdr:from>
      <xdr:col>0</xdr:col>
      <xdr:colOff>0</xdr:colOff>
      <xdr:row>16</xdr:row>
      <xdr:rowOff>191943</xdr:rowOff>
    </xdr:from>
    <xdr:to>
      <xdr:col>5</xdr:col>
      <xdr:colOff>174625</xdr:colOff>
      <xdr:row>24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8B529BE-5761-40C6-95AA-8FB65E6BA373}"/>
            </a:ext>
          </a:extLst>
        </xdr:cNvPr>
        <xdr:cNvSpPr txBox="1"/>
      </xdr:nvSpPr>
      <xdr:spPr>
        <a:xfrm>
          <a:off x="0" y="12129943"/>
          <a:ext cx="13554075" cy="66724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Browallia New" panose="020B0604020202020204" pitchFamily="34" charset="-34"/>
              <a:cs typeface="Browallia New" panose="020B0604020202020204" pitchFamily="34" charset="-34"/>
            </a:rPr>
            <a:t>	จากกรณีศึกษาที่ </a:t>
          </a:r>
          <a:r>
            <a:rPr lang="en-US" sz="2400" b="1">
              <a:latin typeface="Browallia New" panose="020B0604020202020204" pitchFamily="34" charset="-34"/>
              <a:cs typeface="Browallia New" panose="020B0604020202020204" pitchFamily="34" charset="-34"/>
            </a:rPr>
            <a:t>1</a:t>
          </a:r>
          <a:r>
            <a:rPr lang="th-TH" sz="2400" b="1">
              <a:latin typeface="Browallia New" panose="020B0604020202020204" pitchFamily="34" charset="-34"/>
              <a:cs typeface="Browallia New" panose="020B0604020202020204" pitchFamily="34" charset="-34"/>
            </a:rPr>
            <a:t> กรรมการมีเงินเดือน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ๆ ละ </a:t>
          </a:r>
          <a:r>
            <a:rPr lang="en-US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26,000 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 สถานะโสด พ่อและแม่มีรายได้</a:t>
          </a:r>
          <a:endParaRPr lang="th-TH" sz="2400" b="1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มีข้อสรุปได้ว่า</a:t>
          </a:r>
        </a:p>
        <a:p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1.กรรมการมีรายได้จากเงินเดือนที่ได้รับจากกิจการ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เดือนละ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26,000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2.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กรรมการมีค่าลดหย่อนตนเอง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60,000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3.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การหักลดหน่อยเบี้ยประกันชีวิตให้ได้ตามจริงแต่ไม่เกิน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100,000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บาทในที่นี้กรรมการหักลดหย่อนได้ที่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100,000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4.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การหักลดหย่อนดอกเบี้ยซื้อที่อยู่อาศัยหักได้ตามจริงแต่ไม่เกิน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100,000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 ในที่นี้กรรมการหักลดหย่อนได้ที่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1000,000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</a:t>
          </a:r>
          <a:endParaRPr lang="en-US" sz="2400" baseline="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r>
            <a:rPr lang="en-US" sz="2400">
              <a:latin typeface="Browallia New" panose="020B0604020202020204" pitchFamily="34" charset="-34"/>
              <a:cs typeface="Browallia New" panose="020B0604020202020204" pitchFamily="34" charset="-34"/>
            </a:rPr>
            <a:t>5</a:t>
          </a:r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.กรรมการได้รับภาษีเงินได้บุคคลธรรมดาคืนเนื่องจากระหว่างปีที่รับรายได้นั้นได้ถูกหักภาษี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ณ ที่จ่ายจากการมีรายได้ค่าเช่าทั้งปี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จำนวน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36,000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บาท ซึ่งรวมภาษีเงินได้บุคคลธรรมดาทั้งปีที่กรรมการต้องเสียทั้งปีอยู่ที่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4,700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 ดังนั้น กรรมการจึงได้ภาษีเงินได้คืนจำนวน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31,300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endParaRPr lang="th-TH" sz="2400" baseline="0">
            <a:latin typeface="Browallia New" panose="020B0604020202020204" pitchFamily="34" charset="-34"/>
            <a:cs typeface="Browallia New" panose="020B0604020202020204" pitchFamily="34" charset="-34"/>
          </a:endParaRPr>
        </a:p>
      </xdr:txBody>
    </xdr:sp>
    <xdr:clientData/>
  </xdr:twoCellAnchor>
  <xdr:twoCellAnchor>
    <xdr:from>
      <xdr:col>0</xdr:col>
      <xdr:colOff>0</xdr:colOff>
      <xdr:row>16</xdr:row>
      <xdr:rowOff>191943</xdr:rowOff>
    </xdr:from>
    <xdr:to>
      <xdr:col>5</xdr:col>
      <xdr:colOff>174625</xdr:colOff>
      <xdr:row>24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921D445-72B9-4DA9-AB94-E562817EE105}"/>
            </a:ext>
          </a:extLst>
        </xdr:cNvPr>
        <xdr:cNvSpPr txBox="1"/>
      </xdr:nvSpPr>
      <xdr:spPr>
        <a:xfrm>
          <a:off x="0" y="12129943"/>
          <a:ext cx="13554075" cy="66724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Browallia New" panose="020B0604020202020204" pitchFamily="34" charset="-34"/>
              <a:cs typeface="Browallia New" panose="020B0604020202020204" pitchFamily="34" charset="-34"/>
            </a:rPr>
            <a:t>	จากกรณีศึกษาที่ </a:t>
          </a:r>
          <a:r>
            <a:rPr lang="en-US" sz="2400" b="1">
              <a:latin typeface="Browallia New" panose="020B0604020202020204" pitchFamily="34" charset="-34"/>
              <a:cs typeface="Browallia New" panose="020B0604020202020204" pitchFamily="34" charset="-34"/>
            </a:rPr>
            <a:t>1</a:t>
          </a:r>
          <a:r>
            <a:rPr lang="th-TH" sz="2400" b="1">
              <a:latin typeface="Browallia New" panose="020B0604020202020204" pitchFamily="34" charset="-34"/>
              <a:cs typeface="Browallia New" panose="020B0604020202020204" pitchFamily="34" charset="-34"/>
            </a:rPr>
            <a:t> กรรมการมีเงินเดือน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ๆ ละ </a:t>
          </a:r>
          <a:r>
            <a:rPr lang="en-US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26,000 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 สถานะโสด พ่อและแม่มีรายได้</a:t>
          </a:r>
          <a:endParaRPr lang="th-TH" sz="2400" b="1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มีข้อสรุปได้ว่า</a:t>
          </a:r>
        </a:p>
        <a:p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1.กรรมการมีรายได้จากเงินเดือนที่ได้รับจากกิจการ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เดือนละ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26,000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2.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กรรมการมีค่าลดหย่อนตนเอง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60,000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3.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การหักลดหน่อยเบี้ยประกันชีวิตให้ได้ตามจริงแต่ไม่เกิน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100,000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บาทในที่นี้กรรมการหักลดหย่อนได้ที่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100,000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4.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การหักลดหย่อนดอกเบี้ยซื้อที่อยู่อาศัยหักได้ตามจริงแต่ไม่เกิน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100,000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 ในที่นี้กรรมการหักลดหย่อนได้ที่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1000,000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</a:t>
          </a:r>
          <a:endParaRPr lang="en-US" sz="2400" baseline="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r>
            <a:rPr lang="en-US" sz="2400">
              <a:latin typeface="Browallia New" panose="020B0604020202020204" pitchFamily="34" charset="-34"/>
              <a:cs typeface="Browallia New" panose="020B0604020202020204" pitchFamily="34" charset="-34"/>
            </a:rPr>
            <a:t>5</a:t>
          </a:r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.กรรมการได้รับภาษีเงินได้บุคคลธรรมดาคืนเนื่องจากระหว่างปีที่รับรายได้นั้นได้ถูกหักภาษี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ณ ที่จ่ายจากการมีรายได้ค่าเช่าทั้งปี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จำนวน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36,000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บาท ซึ่งรวมภาษีเงินได้บุคคลธรรมดาทั้งปีที่กรรมการต้องเสียทั้งปีอยู่ที่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4,700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 ดังนั้น กรรมการจึงได้ภาษีเงินได้คืนจำนวน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31,300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endParaRPr lang="th-TH" sz="2400" baseline="0">
            <a:latin typeface="Browallia New" panose="020B0604020202020204" pitchFamily="34" charset="-34"/>
            <a:cs typeface="Browallia New" panose="020B0604020202020204" pitchFamily="34" charset="-34"/>
          </a:endParaRPr>
        </a:p>
      </xdr:txBody>
    </xdr:sp>
    <xdr:clientData/>
  </xdr:twoCellAnchor>
  <xdr:twoCellAnchor>
    <xdr:from>
      <xdr:col>0</xdr:col>
      <xdr:colOff>0</xdr:colOff>
      <xdr:row>16</xdr:row>
      <xdr:rowOff>191943</xdr:rowOff>
    </xdr:from>
    <xdr:to>
      <xdr:col>5</xdr:col>
      <xdr:colOff>174625</xdr:colOff>
      <xdr:row>24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8FD9905-410A-4055-A258-AADB42B20569}"/>
            </a:ext>
          </a:extLst>
        </xdr:cNvPr>
        <xdr:cNvSpPr txBox="1"/>
      </xdr:nvSpPr>
      <xdr:spPr>
        <a:xfrm>
          <a:off x="0" y="12129943"/>
          <a:ext cx="13554075" cy="66724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Browallia New" panose="020B0604020202020204" pitchFamily="34" charset="-34"/>
              <a:cs typeface="Browallia New" panose="020B0604020202020204" pitchFamily="34" charset="-34"/>
            </a:rPr>
            <a:t>	จากกรณีศึกษาที่ </a:t>
          </a:r>
          <a:r>
            <a:rPr lang="en-US" sz="2400" b="1">
              <a:latin typeface="Browallia New" panose="020B0604020202020204" pitchFamily="34" charset="-34"/>
              <a:cs typeface="Browallia New" panose="020B0604020202020204" pitchFamily="34" charset="-34"/>
            </a:rPr>
            <a:t>2</a:t>
          </a:r>
          <a:r>
            <a:rPr lang="th-TH" sz="2400" b="1">
              <a:latin typeface="Browallia New" panose="020B0604020202020204" pitchFamily="34" charset="-34"/>
              <a:cs typeface="Browallia New" panose="020B0604020202020204" pitchFamily="34" charset="-34"/>
            </a:rPr>
            <a:t> กรรมการมีเงินเดือน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ๆ ละ </a:t>
          </a:r>
          <a:r>
            <a:rPr lang="en-US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50,000 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 มีข้อสรุปได้ว่า</a:t>
          </a:r>
        </a:p>
        <a:p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1.กรรมการมีรายได้จากเงินเดือนที่ได้รับจากกิจการ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เดือนละ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50,000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2.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กรรมการมีค่าลดหย่อนตนเอง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60,000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3.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กรรมการใช้ลดหย่อนพ่อและแม่คนละ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30,000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บาทรวม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คนเป็น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60,000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 เนื่องจากพ่อและแม่อายุเกิน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60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ปีและไม่มีรายได้</a:t>
          </a:r>
        </a:p>
        <a:p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4.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กรรมการมีลดหย่อนเบี้ยประกันชีวิต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100,000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 และดอกเบี้ยที่อยู่อาศัย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100,000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 ซึ่งใช้เต็มจำนวน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100,000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บาททั้ง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อัน</a:t>
          </a:r>
        </a:p>
        <a:p>
          <a:r>
            <a:rPr lang="en-US" sz="2400">
              <a:latin typeface="Browallia New" panose="020B0604020202020204" pitchFamily="34" charset="-34"/>
              <a:cs typeface="Browallia New" panose="020B0604020202020204" pitchFamily="34" charset="-34"/>
            </a:rPr>
            <a:t>5</a:t>
          </a:r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.กรรมการเสียภาษีเงินได้บุคคลธรรมดา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1,500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endParaRPr lang="th-TH" sz="2400" baseline="0">
            <a:latin typeface="Browallia New" panose="020B0604020202020204" pitchFamily="34" charset="-34"/>
            <a:cs typeface="Browallia New" panose="020B0604020202020204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191943</xdr:rowOff>
    </xdr:from>
    <xdr:to>
      <xdr:col>5</xdr:col>
      <xdr:colOff>174625</xdr:colOff>
      <xdr:row>28</xdr:row>
      <xdr:rowOff>242456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E0E6D4D-9A23-4525-9EC3-BF2E8C1ABBE3}"/>
            </a:ext>
          </a:extLst>
        </xdr:cNvPr>
        <xdr:cNvSpPr txBox="1"/>
      </xdr:nvSpPr>
      <xdr:spPr>
        <a:xfrm>
          <a:off x="349251" y="12129943"/>
          <a:ext cx="13541374" cy="95755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Browallia New" panose="020B0604020202020204" pitchFamily="34" charset="-34"/>
              <a:cs typeface="Browallia New" panose="020B0604020202020204" pitchFamily="34" charset="-34"/>
            </a:rPr>
            <a:t>	จากกรณีศึกษาที่ 5 กรรมการไม่มีเงินเดือน แต่รับรายได้ค่าที่ปรึกษาจากกิจการ </a:t>
          </a:r>
          <a:r>
            <a:rPr lang="en-US" sz="2400" b="1">
              <a:latin typeface="Browallia New" panose="020B0604020202020204" pitchFamily="34" charset="-34"/>
              <a:cs typeface="Browallia New" panose="020B0604020202020204" pitchFamily="34" charset="-34"/>
            </a:rPr>
            <a:t>1,200,000 </a:t>
          </a:r>
          <a:r>
            <a:rPr lang="th-TH" sz="2400" b="1">
              <a:latin typeface="Browallia New" panose="020B0604020202020204" pitchFamily="34" charset="-34"/>
              <a:cs typeface="Browallia New" panose="020B0604020202020204" pitchFamily="34" charset="-34"/>
            </a:rPr>
            <a:t>ต่อปี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มีข้อสรุปได้ว่า</a:t>
          </a:r>
        </a:p>
        <a:p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1.กรรมการไม่มีเงินเดือนแต่รับรายได้เป็นค่าที่ปรึกษา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1,200,000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บาทต่อปี</a:t>
          </a:r>
          <a:endParaRPr lang="en-US" sz="240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2.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กรรมการมีค่าลดหย่อนตนเอง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60,000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</a:t>
          </a:r>
          <a:endParaRPr lang="en-US" sz="2400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3.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การหักลดหน่อยเบี้ยประกันชีวิตให้ได้ตามจริงแต่ไม่เกิน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100,000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บาทในที่นี้กรรมการหักลดหย่อนได้ที่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100,000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</a:t>
          </a:r>
          <a:endParaRPr lang="en-US" sz="240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4.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การหักลดหย่อนดอกเบี้ยซื้อที่อยู่อาศัยหักได้ตามจริงแต่ไม่เกิน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100,000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 ในที่นี้กรรมการหักลดหย่อนได้ที่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1000,000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</a:t>
          </a:r>
          <a:endParaRPr lang="en-US" sz="240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5.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การหักลดหย่อนโครงการช้อปดีมีคืนหักได้ตามจำนวนที่จ่ายจริงรวมแล้วไม่เกิน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30,000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 ในที่นี้กรรมการหักลดหย่อนได้ที่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30,000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</a:t>
          </a:r>
          <a:endParaRPr lang="en-US" sz="240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r>
            <a:rPr lang="en-US" sz="2400">
              <a:latin typeface="Browallia New" panose="020B0604020202020204" pitchFamily="34" charset="-34"/>
              <a:cs typeface="Browallia New" panose="020B0604020202020204" pitchFamily="34" charset="-34"/>
            </a:rPr>
            <a:t>6</a:t>
          </a:r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.กรรมการมีภาษีเงินได้บุคคลธรรมดาทั้งปีเป็นจำนวนเงิน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77,000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บาท แต่ชำระภาษีเพียง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41,000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 เนื่องจากระหว่างปีมีมียอดภาษีหัก ณ ที่จ่าย จำนวน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36,000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endParaRPr lang="en-US" sz="2400" baseline="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ข้อควรระวัง   รายได้ค่าที่ปรึกษา ถ้าหากมีรายได้จากส่วนนี้เกิน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1.8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ล้าน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/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ปี ต้องจดทะเบียนภาษีมูลค่าเพิ่ม หรือกลายเป็นบุคคลที่ต้องจด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VAT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 นั้นเอง</a:t>
          </a:r>
          <a:endParaRPr lang="en-US" sz="2400" baseline="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endParaRPr lang="th-TH" sz="2400" baseline="0">
            <a:latin typeface="Browallia New" panose="020B0604020202020204" pitchFamily="34" charset="-34"/>
            <a:cs typeface="Browallia New" panose="020B0604020202020204" pitchFamily="34" charset="-34"/>
          </a:endParaRPr>
        </a:p>
      </xdr:txBody>
    </xdr:sp>
    <xdr:clientData/>
  </xdr:twoCellAnchor>
  <xdr:twoCellAnchor>
    <xdr:from>
      <xdr:col>0</xdr:col>
      <xdr:colOff>0</xdr:colOff>
      <xdr:row>16</xdr:row>
      <xdr:rowOff>191943</xdr:rowOff>
    </xdr:from>
    <xdr:to>
      <xdr:col>5</xdr:col>
      <xdr:colOff>174625</xdr:colOff>
      <xdr:row>24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9698C08-CF4B-49C0-9802-7BA1529AEF91}"/>
            </a:ext>
          </a:extLst>
        </xdr:cNvPr>
        <xdr:cNvSpPr txBox="1"/>
      </xdr:nvSpPr>
      <xdr:spPr>
        <a:xfrm>
          <a:off x="0" y="12129943"/>
          <a:ext cx="13554075" cy="66724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Browallia New" panose="020B0604020202020204" pitchFamily="34" charset="-34"/>
              <a:cs typeface="Browallia New" panose="020B0604020202020204" pitchFamily="34" charset="-34"/>
            </a:rPr>
            <a:t>	จากกรณีศึกษาที่ </a:t>
          </a:r>
          <a:r>
            <a:rPr lang="en-US" sz="2400" b="1">
              <a:latin typeface="Browallia New" panose="020B0604020202020204" pitchFamily="34" charset="-34"/>
              <a:cs typeface="Browallia New" panose="020B0604020202020204" pitchFamily="34" charset="-34"/>
            </a:rPr>
            <a:t>1</a:t>
          </a:r>
          <a:r>
            <a:rPr lang="th-TH" sz="2400" b="1">
              <a:latin typeface="Browallia New" panose="020B0604020202020204" pitchFamily="34" charset="-34"/>
              <a:cs typeface="Browallia New" panose="020B0604020202020204" pitchFamily="34" charset="-34"/>
            </a:rPr>
            <a:t> กรรมการมีเงินเดือน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ๆ ละ </a:t>
          </a:r>
          <a:r>
            <a:rPr lang="en-US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26,000 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 สถานะโสด พ่อและแม่มีรายได้</a:t>
          </a:r>
          <a:endParaRPr lang="th-TH" sz="2400" b="1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มีข้อสรุปได้ว่า</a:t>
          </a:r>
        </a:p>
        <a:p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1.กรรมการมีรายได้จากเงินเดือนที่ได้รับจากกิจการ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เดือนละ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26,000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2.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กรรมการมีค่าลดหย่อนตนเอง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60,000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3.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การหักลดหน่อยเบี้ยประกันชีวิตให้ได้ตามจริงแต่ไม่เกิน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100,000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บาทในที่นี้กรรมการหักลดหย่อนได้ที่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100,000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4.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การหักลดหย่อนดอกเบี้ยซื้อที่อยู่อาศัยหักได้ตามจริงแต่ไม่เกิน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100,000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 ในที่นี้กรรมการหักลดหย่อนได้ที่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1000,000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</a:t>
          </a:r>
          <a:endParaRPr lang="en-US" sz="2400" baseline="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r>
            <a:rPr lang="en-US" sz="2400">
              <a:latin typeface="Browallia New" panose="020B0604020202020204" pitchFamily="34" charset="-34"/>
              <a:cs typeface="Browallia New" panose="020B0604020202020204" pitchFamily="34" charset="-34"/>
            </a:rPr>
            <a:t>5</a:t>
          </a:r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.กรรมการได้รับภาษีเงินได้บุคคลธรรมดาคืนเนื่องจากระหว่างปีที่รับรายได้นั้นได้ถูกหักภาษี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ณ ที่จ่ายจากการมีรายได้ค่าเช่าทั้งปี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จำนวน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36,000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บาท ซึ่งรวมภาษีเงินได้บุคคลธรรมดาทั้งปีที่กรรมการต้องเสียทั้งปีอยู่ที่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4,700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 ดังนั้น กรรมการจึงได้ภาษีเงินได้คืนจำนวน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31,300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endParaRPr lang="th-TH" sz="2400" baseline="0">
            <a:latin typeface="Browallia New" panose="020B0604020202020204" pitchFamily="34" charset="-34"/>
            <a:cs typeface="Browallia New" panose="020B0604020202020204" pitchFamily="34" charset="-34"/>
          </a:endParaRPr>
        </a:p>
      </xdr:txBody>
    </xdr:sp>
    <xdr:clientData/>
  </xdr:twoCellAnchor>
  <xdr:twoCellAnchor>
    <xdr:from>
      <xdr:col>0</xdr:col>
      <xdr:colOff>0</xdr:colOff>
      <xdr:row>16</xdr:row>
      <xdr:rowOff>191943</xdr:rowOff>
    </xdr:from>
    <xdr:to>
      <xdr:col>5</xdr:col>
      <xdr:colOff>174625</xdr:colOff>
      <xdr:row>24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995D7BF-1B3E-4B66-BD2C-FAE3F173C775}"/>
            </a:ext>
          </a:extLst>
        </xdr:cNvPr>
        <xdr:cNvSpPr txBox="1"/>
      </xdr:nvSpPr>
      <xdr:spPr>
        <a:xfrm>
          <a:off x="0" y="12129943"/>
          <a:ext cx="13554075" cy="66724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Browallia New" panose="020B0604020202020204" pitchFamily="34" charset="-34"/>
              <a:cs typeface="Browallia New" panose="020B0604020202020204" pitchFamily="34" charset="-34"/>
            </a:rPr>
            <a:t>	จากกรณีศึกษาที่ </a:t>
          </a:r>
          <a:r>
            <a:rPr lang="en-US" sz="2400" b="1">
              <a:latin typeface="Browallia New" panose="020B0604020202020204" pitchFamily="34" charset="-34"/>
              <a:cs typeface="Browallia New" panose="020B0604020202020204" pitchFamily="34" charset="-34"/>
            </a:rPr>
            <a:t>3</a:t>
          </a:r>
          <a:r>
            <a:rPr lang="th-TH" sz="2400" b="1">
              <a:latin typeface="Browallia New" panose="020B0604020202020204" pitchFamily="34" charset="-34"/>
              <a:cs typeface="Browallia New" panose="020B0604020202020204" pitchFamily="34" charset="-34"/>
            </a:rPr>
            <a:t> กรรมการมีเงินเดือน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ๆ ละ </a:t>
          </a:r>
          <a:r>
            <a:rPr lang="en-US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100,000 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 มีข้อสรุปได้ว่า</a:t>
          </a:r>
        </a:p>
        <a:p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1.กรรมการมีรายได้จากเงินเดือนที่ได้รับจากกิจการ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เดือนละ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100,000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2.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กรรมการมีค่าลดหย่อนตนเอง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60,000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  <a:endParaRPr lang="en-US" sz="2400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3.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กรรมการมีค่าลดหย่อนคู่สมรส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60,000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บาทเนื่องจากคู่สมรสไม่มีรายได้</a:t>
          </a:r>
        </a:p>
        <a:p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4.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กรรมการมีค่าลดหย่อนบุตรจำนวน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คน คนที่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1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จำนวน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30,000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 และคนที่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จำนวน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60,000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บาทเนื่องจากบุตรคนที่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เกิดปี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2563</a:t>
          </a:r>
          <a:endParaRPr lang="th-TH" sz="2400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pPr marL="0" indent="0"/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5.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กรรมการใช้ลดหย่อนพ่อและแม่คนละ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30,000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บาทรวม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2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คนเป็น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60,000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 เนื่องจากพ่อและแม่อายุเกิน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60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ปีและไม่มีรายได้</a:t>
          </a:r>
        </a:p>
        <a:p>
          <a:pPr marL="0" indent="0"/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6.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กรรมการมีลดหย่อนเบี้ยประกันชีวิต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100,000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 และดอกเบี้ยที่อยู่อาศัย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100,000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 ซึ่งใช้เต็มจำนวน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100,000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บาททั้ง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2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อัน</a:t>
          </a:r>
          <a:endParaRPr lang="en-US" sz="2400" baseline="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7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.กรรมการเสียภาษีเงินได้บุคคลธรรมดา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 47,000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</a:t>
          </a:r>
          <a:endParaRPr lang="en-US" sz="2400" baseline="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endParaRPr lang="th-TH" sz="2400" baseline="0">
            <a:latin typeface="Browallia New" panose="020B0604020202020204" pitchFamily="34" charset="-34"/>
            <a:cs typeface="Browallia New" panose="020B0604020202020204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153843</xdr:rowOff>
    </xdr:from>
    <xdr:to>
      <xdr:col>4</xdr:col>
      <xdr:colOff>2552700</xdr:colOff>
      <xdr:row>19</xdr:row>
      <xdr:rowOff>742950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6857D85-ECEE-44EE-9824-951216BAFA41}"/>
            </a:ext>
          </a:extLst>
        </xdr:cNvPr>
        <xdr:cNvSpPr txBox="1"/>
      </xdr:nvSpPr>
      <xdr:spPr>
        <a:xfrm>
          <a:off x="749301" y="12079143"/>
          <a:ext cx="12414249" cy="3389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Browallia New" panose="020B0604020202020204" pitchFamily="34" charset="-34"/>
              <a:cs typeface="Browallia New" panose="020B0604020202020204" pitchFamily="34" charset="-34"/>
            </a:rPr>
            <a:t>	จากกรณีศึกษาที่ </a:t>
          </a:r>
          <a:r>
            <a:rPr lang="en-US" sz="2400" b="1">
              <a:latin typeface="Browallia New" panose="020B0604020202020204" pitchFamily="34" charset="-34"/>
              <a:cs typeface="Browallia New" panose="020B0604020202020204" pitchFamily="34" charset="-34"/>
            </a:rPr>
            <a:t>6 </a:t>
          </a:r>
          <a:r>
            <a:rPr lang="th-TH" sz="2400" b="1">
              <a:latin typeface="Browallia New" panose="020B0604020202020204" pitchFamily="34" charset="-34"/>
              <a:cs typeface="Browallia New" panose="020B0604020202020204" pitchFamily="34" charset="-34"/>
            </a:rPr>
            <a:t>รับเงินเดือนประจำเดือนละ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en-US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120,000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บาท มีข้อสรุปได้ว่า</a:t>
          </a:r>
        </a:p>
        <a:p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1.กรรมการมี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รายได้จากเงินเดือนประจำเดือนละ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120,000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 บาท</a:t>
          </a:r>
          <a:endParaRPr lang="en-US" sz="240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2.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กรรมการมีค่าลดหย่อนตนเอง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60,000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</a:t>
          </a:r>
        </a:p>
        <a:p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3.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การหักลดหน่อยเบี้ยประกันชีวิตให้ได้ตามจริงแต่ไม่เกิน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100,000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บาทในที่นี้กรรมการหักลดหย่อนได้ที่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100,000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</a:t>
          </a:r>
          <a:endParaRPr lang="en-US" sz="240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4.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การหักลดหย่อนดอกเบี้ยซื้อที่อยู่อาศัยหักได้ตามจริงแต่ไม่เกิน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100,000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 ในที่นี้กรรมการหักลดหย่อนได้ที่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100,000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</a:t>
          </a:r>
          <a:endParaRPr lang="en-US" sz="240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pPr eaLnBrk="1" fontAlgn="auto" latinLnBrk="0" hangingPunct="1"/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5.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การหักลดหย่อนโครงการช้อปดีมีคืนหักได้ตามจำนวนที่จ่ายจริงรวมแล้วไม่เกิน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30,000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 ในที่นี้กรรมการหักลดหย่อนได้ที่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30,000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</a:t>
          </a:r>
          <a:endParaRPr lang="en-US" sz="240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en-US" sz="2400">
              <a:latin typeface="Browallia New" panose="020B0604020202020204" pitchFamily="34" charset="-34"/>
              <a:cs typeface="Browallia New" panose="020B0604020202020204" pitchFamily="34" charset="-34"/>
            </a:rPr>
            <a:t>6</a:t>
          </a:r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.กรรมการมียอดภาษีเงินได้บุคคลธรรมดาที่ต้องชำระเป็นจำนวนเงิน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127,500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</xdr:txBody>
    </xdr:sp>
    <xdr:clientData/>
  </xdr:twoCellAnchor>
  <xdr:twoCellAnchor>
    <xdr:from>
      <xdr:col>0</xdr:col>
      <xdr:colOff>0</xdr:colOff>
      <xdr:row>16</xdr:row>
      <xdr:rowOff>191943</xdr:rowOff>
    </xdr:from>
    <xdr:to>
      <xdr:col>5</xdr:col>
      <xdr:colOff>174625</xdr:colOff>
      <xdr:row>24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4808851-939D-4F7B-A494-854AB5E4A3AA}"/>
            </a:ext>
          </a:extLst>
        </xdr:cNvPr>
        <xdr:cNvSpPr txBox="1"/>
      </xdr:nvSpPr>
      <xdr:spPr>
        <a:xfrm>
          <a:off x="0" y="12129943"/>
          <a:ext cx="13554075" cy="66724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Browallia New" panose="020B0604020202020204" pitchFamily="34" charset="-34"/>
              <a:cs typeface="Browallia New" panose="020B0604020202020204" pitchFamily="34" charset="-34"/>
            </a:rPr>
            <a:t>	จากกรณีศึกษาที่ </a:t>
          </a:r>
          <a:r>
            <a:rPr lang="en-US" sz="2400" b="1">
              <a:latin typeface="Browallia New" panose="020B0604020202020204" pitchFamily="34" charset="-34"/>
              <a:cs typeface="Browallia New" panose="020B0604020202020204" pitchFamily="34" charset="-34"/>
            </a:rPr>
            <a:t>1</a:t>
          </a:r>
          <a:r>
            <a:rPr lang="th-TH" sz="2400" b="1">
              <a:latin typeface="Browallia New" panose="020B0604020202020204" pitchFamily="34" charset="-34"/>
              <a:cs typeface="Browallia New" panose="020B0604020202020204" pitchFamily="34" charset="-34"/>
            </a:rPr>
            <a:t> กรรมการมีเงินเดือน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ๆ ละ </a:t>
          </a:r>
          <a:r>
            <a:rPr lang="en-US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26,000 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 สถานะโสด พ่อและแม่มีรายได้</a:t>
          </a:r>
          <a:endParaRPr lang="th-TH" sz="2400" b="1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มีข้อสรุปได้ว่า</a:t>
          </a:r>
        </a:p>
        <a:p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1.กรรมการมีรายได้จากเงินเดือนที่ได้รับจากกิจการ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เดือนละ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26,000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2.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กรรมการมีค่าลดหย่อนตนเอง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60,000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3.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การหักลดหน่อยเบี้ยประกันชีวิตให้ได้ตามจริงแต่ไม่เกิน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100,000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บาทในที่นี้กรรมการหักลดหย่อนได้ที่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100,000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4.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การหักลดหย่อนดอกเบี้ยซื้อที่อยู่อาศัยหักได้ตามจริงแต่ไม่เกิน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100,000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 ในที่นี้กรรมการหักลดหย่อนได้ที่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1000,000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</a:t>
          </a:r>
          <a:endParaRPr lang="en-US" sz="2400" baseline="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r>
            <a:rPr lang="en-US" sz="2400">
              <a:latin typeface="Browallia New" panose="020B0604020202020204" pitchFamily="34" charset="-34"/>
              <a:cs typeface="Browallia New" panose="020B0604020202020204" pitchFamily="34" charset="-34"/>
            </a:rPr>
            <a:t>5</a:t>
          </a:r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.กรรมการได้รับภาษีเงินได้บุคคลธรรมดาคืนเนื่องจากระหว่างปีที่รับรายได้นั้นได้ถูกหักภาษี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ณ ที่จ่ายจากการมีรายได้ค่าเช่าทั้งปี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จำนวน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36,000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บาท ซึ่งรวมภาษีเงินได้บุคคลธรรมดาทั้งปีที่กรรมการต้องเสียทั้งปีอยู่ที่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4,700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 ดังนั้น กรรมการจึงได้ภาษีเงินได้คืนจำนวน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31,300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endParaRPr lang="th-TH" sz="2400" baseline="0">
            <a:latin typeface="Browallia New" panose="020B0604020202020204" pitchFamily="34" charset="-34"/>
            <a:cs typeface="Browallia New" panose="020B0604020202020204" pitchFamily="34" charset="-34"/>
          </a:endParaRPr>
        </a:p>
      </xdr:txBody>
    </xdr:sp>
    <xdr:clientData/>
  </xdr:twoCellAnchor>
  <xdr:twoCellAnchor>
    <xdr:from>
      <xdr:col>0</xdr:col>
      <xdr:colOff>0</xdr:colOff>
      <xdr:row>16</xdr:row>
      <xdr:rowOff>191943</xdr:rowOff>
    </xdr:from>
    <xdr:to>
      <xdr:col>5</xdr:col>
      <xdr:colOff>174625</xdr:colOff>
      <xdr:row>24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8F6B78F-114F-4F66-A202-E6D8F2746BB2}"/>
            </a:ext>
          </a:extLst>
        </xdr:cNvPr>
        <xdr:cNvSpPr txBox="1"/>
      </xdr:nvSpPr>
      <xdr:spPr>
        <a:xfrm>
          <a:off x="0" y="12129943"/>
          <a:ext cx="13554075" cy="66724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Browallia New" panose="020B0604020202020204" pitchFamily="34" charset="-34"/>
              <a:cs typeface="Browallia New" panose="020B0604020202020204" pitchFamily="34" charset="-34"/>
            </a:rPr>
            <a:t>	จากกรณีศึกษาที่ </a:t>
          </a:r>
          <a:r>
            <a:rPr lang="en-US" sz="2400" b="1">
              <a:latin typeface="Browallia New" panose="020B0604020202020204" pitchFamily="34" charset="-34"/>
              <a:cs typeface="Browallia New" panose="020B0604020202020204" pitchFamily="34" charset="-34"/>
            </a:rPr>
            <a:t>4</a:t>
          </a:r>
          <a:r>
            <a:rPr lang="th-TH" sz="2400" b="1">
              <a:latin typeface="Browallia New" panose="020B0604020202020204" pitchFamily="34" charset="-34"/>
              <a:cs typeface="Browallia New" panose="020B0604020202020204" pitchFamily="34" charset="-34"/>
            </a:rPr>
            <a:t> กรรมการมีเงินเดือน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ๆ ละ </a:t>
          </a:r>
          <a:r>
            <a:rPr lang="en-US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50,000 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 และค่าเช่าบ้านเดือนละ </a:t>
          </a:r>
          <a:r>
            <a:rPr lang="en-US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50,000 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  <a:endParaRPr lang="th-TH" sz="2400" b="1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มีข้อสรุปได้ว่า</a:t>
          </a:r>
        </a:p>
        <a:p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1.กรรมการมีรายได้จากเงินเดือนที่ได้รับจากกิจการ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เดือนละ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50,000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และต่าเช่าบ้านเดือนละ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50,000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บาทรวมแล้วเป็น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100,000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บาทต่อเดือน</a:t>
          </a:r>
        </a:p>
        <a:p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2.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กรรมการมีค่าลดหย่อนตนเอง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60,000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  <a:endParaRPr lang="th-TH" sz="2400" baseline="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3.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กรรมการมีค่าลดหย่อนบุตร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คน จำนวน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30,000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เนื่องจากบุตรเกิดก่อนปี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2561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 </a:t>
          </a:r>
        </a:p>
        <a:p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4.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กรรมการใช้ลดหย่อนพ่อและแม่คน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ละ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30,000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บาทรวม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คนเป็น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60,000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เนื่องจากพ่อและแม่อายุเกิน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60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ปีและไม่มีรายได้</a:t>
          </a:r>
          <a:endParaRPr lang="en-US" sz="2400" baseline="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5.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กรรมการมีลดหย่อนเบี้ยประกันชีวิต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100,000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 และดอกเบี้ยที่อยู่อาศัย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100,000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 ซึ่งใช้เต็มจำนวน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100,000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บาททั้ง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2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อัน</a:t>
          </a:r>
          <a:endParaRPr lang="en-US" sz="2400" baseline="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r>
            <a:rPr lang="en-US" sz="2400">
              <a:latin typeface="Browallia New" panose="020B0604020202020204" pitchFamily="34" charset="-34"/>
              <a:cs typeface="Browallia New" panose="020B0604020202020204" pitchFamily="34" charset="-34"/>
            </a:rPr>
            <a:t>6</a:t>
          </a:r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.กรรมการเสียภาษีเงินได้บุคคลธรรมดา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38,000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แต่เนื่องจากมีการจ่ายภาษีหัก ณ ที่จ่ายระหว่างปี จำนวน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30,000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บาททำให้เสียภาษีเงินได้บุคคลธรรมดา</a:t>
          </a:r>
        </a:p>
        <a:p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เพิ่มอีก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8,000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endParaRPr lang="th-TH" sz="2400" baseline="0">
            <a:latin typeface="Browallia New" panose="020B0604020202020204" pitchFamily="34" charset="-34"/>
            <a:cs typeface="Browallia New" panose="020B0604020202020204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191943</xdr:rowOff>
    </xdr:from>
    <xdr:to>
      <xdr:col>5</xdr:col>
      <xdr:colOff>69273</xdr:colOff>
      <xdr:row>28</xdr:row>
      <xdr:rowOff>242456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CB66C18-D771-4F80-B6FB-E555938CB0F7}"/>
            </a:ext>
          </a:extLst>
        </xdr:cNvPr>
        <xdr:cNvSpPr txBox="1"/>
      </xdr:nvSpPr>
      <xdr:spPr>
        <a:xfrm>
          <a:off x="349252" y="12118398"/>
          <a:ext cx="13424476" cy="95870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BrowalliaUPC" panose="020B0604020202020204" pitchFamily="34" charset="-34"/>
              <a:cs typeface="BrowalliaUPC" panose="020B0604020202020204" pitchFamily="34" charset="-34"/>
            </a:rPr>
            <a:t>จากกรณีศึกษาที่ </a:t>
          </a:r>
          <a:r>
            <a:rPr lang="en-US" sz="2400" b="1">
              <a:latin typeface="BrowalliaUPC" panose="020B0604020202020204" pitchFamily="34" charset="-34"/>
              <a:cs typeface="BrowalliaUPC" panose="020B0604020202020204" pitchFamily="34" charset="-34"/>
            </a:rPr>
            <a:t>7</a:t>
          </a:r>
          <a:r>
            <a:rPr lang="th-TH" sz="2400" b="1">
              <a:latin typeface="BrowalliaUPC" panose="020B0604020202020204" pitchFamily="34" charset="-34"/>
              <a:cs typeface="BrowalliaUPC" panose="020B0604020202020204" pitchFamily="34" charset="-34"/>
            </a:rPr>
            <a:t> กรรมการรับเงินเดือน ๆ ละ </a:t>
          </a:r>
          <a:r>
            <a:rPr lang="en-US" sz="2400" b="1">
              <a:latin typeface="BrowalliaUPC" panose="020B0604020202020204" pitchFamily="34" charset="-34"/>
              <a:cs typeface="BrowalliaUPC" panose="020B0604020202020204" pitchFamily="34" charset="-34"/>
            </a:rPr>
            <a:t>60,000</a:t>
          </a:r>
          <a:r>
            <a:rPr lang="th-TH" sz="2400" b="1" baseline="0">
              <a:latin typeface="BrowalliaUPC" panose="020B0604020202020204" pitchFamily="34" charset="-34"/>
              <a:cs typeface="BrowalliaUPC" panose="020B0604020202020204" pitchFamily="34" charset="-34"/>
            </a:rPr>
            <a:t> บาท รับค่าเช่าบ้านที่ใช้เป็นสำนักงาน เดือนละ </a:t>
          </a:r>
          <a:r>
            <a:rPr lang="en-US" sz="2400" b="1" baseline="0">
              <a:latin typeface="BrowalliaUPC" panose="020B0604020202020204" pitchFamily="34" charset="-34"/>
              <a:cs typeface="BrowalliaUPC" panose="020B0604020202020204" pitchFamily="34" charset="-34"/>
            </a:rPr>
            <a:t>30,000 </a:t>
          </a:r>
          <a:r>
            <a:rPr lang="th-TH" sz="2400" b="1" baseline="0">
              <a:latin typeface="BrowalliaUPC" panose="020B0604020202020204" pitchFamily="34" charset="-34"/>
              <a:cs typeface="BrowalliaUPC" panose="020B0604020202020204" pitchFamily="34" charset="-34"/>
            </a:rPr>
            <a:t>บาท และรับค่าเช่ารถยนต์ เดือนละ </a:t>
          </a:r>
          <a:r>
            <a:rPr lang="en-US" sz="2400" b="1" baseline="0">
              <a:latin typeface="BrowalliaUPC" panose="020B0604020202020204" pitchFamily="34" charset="-34"/>
              <a:cs typeface="BrowalliaUPC" panose="020B0604020202020204" pitchFamily="34" charset="-34"/>
            </a:rPr>
            <a:t>20,000 </a:t>
          </a:r>
          <a:r>
            <a:rPr lang="th-TH" sz="2400" b="1" baseline="0">
              <a:latin typeface="BrowalliaUPC" panose="020B0604020202020204" pitchFamily="34" charset="-34"/>
              <a:cs typeface="BrowalliaUPC" panose="020B0604020202020204" pitchFamily="34" charset="-34"/>
            </a:rPr>
            <a:t>บาท  มีข้อสรุปได้ว่า</a:t>
          </a:r>
        </a:p>
        <a:p>
          <a:r>
            <a:rPr lang="th-TH" sz="2400">
              <a:latin typeface="BrowalliaUPC" panose="020B0604020202020204" pitchFamily="34" charset="-34"/>
              <a:cs typeface="BrowalliaUPC" panose="020B0604020202020204" pitchFamily="34" charset="-34"/>
            </a:rPr>
            <a:t>1.กรรมการมีรายได้เป็นเงินเดือน</a:t>
          </a:r>
          <a:r>
            <a:rPr lang="th-TH" sz="2400" baseline="0">
              <a:latin typeface="BrowalliaUPC" panose="020B0604020202020204" pitchFamily="34" charset="-34"/>
              <a:cs typeface="BrowalliaUPC" panose="020B0604020202020204" pitchFamily="34" charset="-34"/>
            </a:rPr>
            <a:t> ๆ ละ </a:t>
          </a:r>
          <a:r>
            <a:rPr lang="en-US" sz="2400" baseline="0">
              <a:latin typeface="BrowalliaUPC" panose="020B0604020202020204" pitchFamily="34" charset="-34"/>
              <a:cs typeface="BrowalliaUPC" panose="020B0604020202020204" pitchFamily="34" charset="-34"/>
            </a:rPr>
            <a:t>60,000 </a:t>
          </a:r>
          <a:r>
            <a:rPr lang="th-TH" sz="2400" baseline="0">
              <a:latin typeface="BrowalliaUPC" panose="020B0604020202020204" pitchFamily="34" charset="-34"/>
              <a:cs typeface="BrowalliaUPC" panose="020B0604020202020204" pitchFamily="34" charset="-34"/>
            </a:rPr>
            <a:t>บาท รับค่าเช่าบ้านเดือนละ </a:t>
          </a:r>
          <a:r>
            <a:rPr lang="en-US" sz="2400" baseline="0">
              <a:latin typeface="BrowalliaUPC" panose="020B0604020202020204" pitchFamily="34" charset="-34"/>
              <a:cs typeface="BrowalliaUPC" panose="020B0604020202020204" pitchFamily="34" charset="-34"/>
            </a:rPr>
            <a:t>30,000 </a:t>
          </a:r>
          <a:r>
            <a:rPr lang="th-TH" sz="2400" baseline="0">
              <a:latin typeface="BrowalliaUPC" panose="020B0604020202020204" pitchFamily="34" charset="-34"/>
              <a:cs typeface="BrowalliaUPC" panose="020B0604020202020204" pitchFamily="34" charset="-34"/>
            </a:rPr>
            <a:t>บาท </a:t>
          </a:r>
          <a:r>
            <a:rPr lang="en-US" sz="2400" baseline="0">
              <a:latin typeface="BrowalliaUPC" panose="020B0604020202020204" pitchFamily="34" charset="-34"/>
              <a:cs typeface="BrowalliaUPC" panose="020B0604020202020204" pitchFamily="34" charset="-34"/>
            </a:rPr>
            <a:t>    </a:t>
          </a:r>
          <a:r>
            <a:rPr lang="th-TH" sz="2400" baseline="0">
              <a:latin typeface="BrowalliaUPC" panose="020B0604020202020204" pitchFamily="34" charset="-34"/>
              <a:cs typeface="BrowalliaUPC" panose="020B0604020202020204" pitchFamily="34" charset="-34"/>
            </a:rPr>
            <a:t>และค่าเช่ารถยนต์เดือนละ </a:t>
          </a:r>
          <a:r>
            <a:rPr lang="en-US" sz="2400" baseline="0">
              <a:latin typeface="BrowalliaUPC" panose="020B0604020202020204" pitchFamily="34" charset="-34"/>
              <a:cs typeface="BrowalliaUPC" panose="020B0604020202020204" pitchFamily="34" charset="-34"/>
            </a:rPr>
            <a:t>20,000 </a:t>
          </a:r>
          <a:r>
            <a:rPr lang="th-TH" sz="2400" baseline="0">
              <a:latin typeface="BrowalliaUPC" panose="020B0604020202020204" pitchFamily="34" charset="-34"/>
              <a:cs typeface="BrowalliaUPC" panose="020B0604020202020204" pitchFamily="34" charset="-34"/>
            </a:rPr>
            <a:t>บาท</a:t>
          </a:r>
          <a:endParaRPr lang="en-US" sz="2400" baseline="0">
            <a:latin typeface="BrowalliaUPC" panose="020B0604020202020204" pitchFamily="34" charset="-34"/>
            <a:cs typeface="BrowalliaUPC" panose="020B0604020202020204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aseline="0">
              <a:solidFill>
                <a:schemeClr val="dk1"/>
              </a:solidFill>
              <a:latin typeface="BrowalliaUPC" panose="020B0604020202020204" pitchFamily="34" charset="-34"/>
              <a:ea typeface="+mn-ea"/>
              <a:cs typeface="BrowalliaUPC" panose="020B0604020202020204" pitchFamily="34" charset="-34"/>
            </a:rPr>
            <a:t>2.</a:t>
          </a:r>
          <a:r>
            <a:rPr lang="th-TH" sz="2400" baseline="0">
              <a:solidFill>
                <a:schemeClr val="dk1"/>
              </a:solidFill>
              <a:latin typeface="BrowalliaUPC" panose="020B0604020202020204" pitchFamily="34" charset="-34"/>
              <a:ea typeface="+mn-ea"/>
              <a:cs typeface="BrowalliaUPC" panose="020B0604020202020204" pitchFamily="34" charset="-34"/>
            </a:rPr>
            <a:t>กรรมการมีค่าลดหย่อนตนเอง </a:t>
          </a:r>
          <a:r>
            <a:rPr lang="en-US" sz="2400" baseline="0">
              <a:solidFill>
                <a:schemeClr val="dk1"/>
              </a:solidFill>
              <a:latin typeface="BrowalliaUPC" panose="020B0604020202020204" pitchFamily="34" charset="-34"/>
              <a:ea typeface="+mn-ea"/>
              <a:cs typeface="BrowalliaUPC" panose="020B0604020202020204" pitchFamily="34" charset="-34"/>
            </a:rPr>
            <a:t>60,000 </a:t>
          </a:r>
          <a:r>
            <a:rPr lang="th-TH" sz="2400" baseline="0">
              <a:solidFill>
                <a:schemeClr val="dk1"/>
              </a:solidFill>
              <a:latin typeface="BrowalliaUPC" panose="020B0604020202020204" pitchFamily="34" charset="-34"/>
              <a:ea typeface="+mn-ea"/>
              <a:cs typeface="BrowalliaUPC" panose="020B0604020202020204" pitchFamily="34" charset="-34"/>
            </a:rPr>
            <a:t>บาท</a:t>
          </a:r>
          <a:endParaRPr lang="en-US" sz="2400" baseline="0">
            <a:solidFill>
              <a:schemeClr val="dk1"/>
            </a:solidFill>
            <a:latin typeface="BrowalliaUPC" panose="020B0604020202020204" pitchFamily="34" charset="-34"/>
            <a:ea typeface="+mn-ea"/>
            <a:cs typeface="BrowalliaUPC" panose="020B0604020202020204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aseline="0">
              <a:solidFill>
                <a:schemeClr val="dk1"/>
              </a:solidFill>
              <a:latin typeface="BrowalliaUPC" panose="020B0604020202020204" pitchFamily="34" charset="-34"/>
              <a:ea typeface="+mn-ea"/>
              <a:cs typeface="BrowalliaUPC" panose="020B0604020202020204" pitchFamily="34" charset="-34"/>
            </a:rPr>
            <a:t>3.</a:t>
          </a:r>
          <a:r>
            <a:rPr lang="th-TH" sz="2400" baseline="0">
              <a:solidFill>
                <a:schemeClr val="dk1"/>
              </a:solidFill>
              <a:latin typeface="BrowalliaUPC" panose="020B0604020202020204" pitchFamily="34" charset="-34"/>
              <a:ea typeface="+mn-ea"/>
              <a:cs typeface="BrowalliaUPC" panose="020B0604020202020204" pitchFamily="34" charset="-34"/>
            </a:rPr>
            <a:t>การหักลดหย่อนดอกเบี้ยซื้อที่อยู่อาศัยหักได้ตามจริงแต่ไม่เกิน </a:t>
          </a:r>
          <a:r>
            <a:rPr lang="en-US" sz="2400" baseline="0">
              <a:solidFill>
                <a:schemeClr val="dk1"/>
              </a:solidFill>
              <a:latin typeface="BrowalliaUPC" panose="020B0604020202020204" pitchFamily="34" charset="-34"/>
              <a:ea typeface="+mn-ea"/>
              <a:cs typeface="BrowalliaUPC" panose="020B0604020202020204" pitchFamily="34" charset="-34"/>
            </a:rPr>
            <a:t>100,000 </a:t>
          </a:r>
          <a:r>
            <a:rPr lang="th-TH" sz="2400" baseline="0">
              <a:solidFill>
                <a:schemeClr val="dk1"/>
              </a:solidFill>
              <a:latin typeface="BrowalliaUPC" panose="020B0604020202020204" pitchFamily="34" charset="-34"/>
              <a:ea typeface="+mn-ea"/>
              <a:cs typeface="BrowalliaUPC" panose="020B0604020202020204" pitchFamily="34" charset="-34"/>
            </a:rPr>
            <a:t>บาท ในที่นี้กรรมการหักได้ตามจริงเลยคือ </a:t>
          </a:r>
          <a:r>
            <a:rPr lang="en-US" sz="2400" baseline="0">
              <a:solidFill>
                <a:schemeClr val="dk1"/>
              </a:solidFill>
              <a:latin typeface="BrowalliaUPC" panose="020B0604020202020204" pitchFamily="34" charset="-34"/>
              <a:ea typeface="+mn-ea"/>
              <a:cs typeface="BrowalliaUPC" panose="020B0604020202020204" pitchFamily="34" charset="-34"/>
            </a:rPr>
            <a:t>100,000 </a:t>
          </a:r>
          <a:r>
            <a:rPr lang="th-TH" sz="2400" baseline="0">
              <a:solidFill>
                <a:schemeClr val="dk1"/>
              </a:solidFill>
              <a:latin typeface="BrowalliaUPC" panose="020B0604020202020204" pitchFamily="34" charset="-34"/>
              <a:ea typeface="+mn-ea"/>
              <a:cs typeface="BrowalliaUPC" panose="020B0604020202020204" pitchFamily="34" charset="-34"/>
            </a:rPr>
            <a:t>บาท</a:t>
          </a:r>
          <a:endParaRPr lang="en-US" sz="2400" baseline="0">
            <a:solidFill>
              <a:schemeClr val="dk1"/>
            </a:solidFill>
            <a:latin typeface="BrowalliaUPC" panose="020B0604020202020204" pitchFamily="34" charset="-34"/>
            <a:ea typeface="+mn-ea"/>
            <a:cs typeface="BrowalliaUPC" panose="020B0604020202020204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aseline="0">
              <a:solidFill>
                <a:schemeClr val="dk1"/>
              </a:solidFill>
              <a:latin typeface="BrowalliaUPC" panose="020B0604020202020204" pitchFamily="34" charset="-34"/>
              <a:ea typeface="+mn-ea"/>
              <a:cs typeface="BrowalliaUPC" panose="020B0604020202020204" pitchFamily="34" charset="-34"/>
            </a:rPr>
            <a:t>4.</a:t>
          </a:r>
          <a:r>
            <a:rPr lang="th-TH" sz="2400" baseline="0">
              <a:solidFill>
                <a:schemeClr val="dk1"/>
              </a:solidFill>
              <a:latin typeface="BrowalliaUPC" panose="020B0604020202020204" pitchFamily="34" charset="-34"/>
              <a:ea typeface="+mn-ea"/>
              <a:cs typeface="BrowalliaUPC" panose="020B0604020202020204" pitchFamily="34" charset="-34"/>
            </a:rPr>
            <a:t>การหักลดหย่อนดอกเบี้ยซื้อที่อยู่อาศัยหักได้ตามจริงแต่ไม่เกิน </a:t>
          </a:r>
          <a:r>
            <a:rPr lang="en-US" sz="2400" baseline="0">
              <a:solidFill>
                <a:schemeClr val="dk1"/>
              </a:solidFill>
              <a:latin typeface="BrowalliaUPC" panose="020B0604020202020204" pitchFamily="34" charset="-34"/>
              <a:ea typeface="+mn-ea"/>
              <a:cs typeface="BrowalliaUPC" panose="020B0604020202020204" pitchFamily="34" charset="-34"/>
            </a:rPr>
            <a:t>100,000 </a:t>
          </a:r>
          <a:r>
            <a:rPr lang="th-TH" sz="2400" baseline="0">
              <a:solidFill>
                <a:schemeClr val="dk1"/>
              </a:solidFill>
              <a:latin typeface="BrowalliaUPC" panose="020B0604020202020204" pitchFamily="34" charset="-34"/>
              <a:ea typeface="+mn-ea"/>
              <a:cs typeface="BrowalliaUPC" panose="020B0604020202020204" pitchFamily="34" charset="-34"/>
            </a:rPr>
            <a:t>บาท ในที่นี้กรรมการหักลดหย่อนได้ที่ </a:t>
          </a:r>
          <a:r>
            <a:rPr lang="en-US" sz="2400" baseline="0">
              <a:solidFill>
                <a:schemeClr val="dk1"/>
              </a:solidFill>
              <a:latin typeface="BrowalliaUPC" panose="020B0604020202020204" pitchFamily="34" charset="-34"/>
              <a:ea typeface="+mn-ea"/>
              <a:cs typeface="BrowalliaUPC" panose="020B0604020202020204" pitchFamily="34" charset="-34"/>
            </a:rPr>
            <a:t>100,000 </a:t>
          </a:r>
          <a:r>
            <a:rPr lang="th-TH" sz="2400" baseline="0">
              <a:solidFill>
                <a:schemeClr val="dk1"/>
              </a:solidFill>
              <a:latin typeface="BrowalliaUPC" panose="020B0604020202020204" pitchFamily="34" charset="-34"/>
              <a:ea typeface="+mn-ea"/>
              <a:cs typeface="BrowalliaUPC" panose="020B0604020202020204" pitchFamily="34" charset="-34"/>
            </a:rPr>
            <a:t>บาท</a:t>
          </a:r>
          <a:endParaRPr lang="en-US" sz="2400" baseline="0">
            <a:solidFill>
              <a:schemeClr val="dk1"/>
            </a:solidFill>
            <a:latin typeface="BrowalliaUPC" panose="020B0604020202020204" pitchFamily="34" charset="-34"/>
            <a:ea typeface="+mn-ea"/>
            <a:cs typeface="BrowalliaUPC" panose="020B0604020202020204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aseline="0">
              <a:solidFill>
                <a:schemeClr val="dk1"/>
              </a:solidFill>
              <a:latin typeface="BrowalliaUPC" panose="020B0604020202020204" pitchFamily="34" charset="-34"/>
              <a:ea typeface="+mn-ea"/>
              <a:cs typeface="BrowalliaUPC" panose="020B0604020202020204" pitchFamily="34" charset="-34"/>
            </a:rPr>
            <a:t>5.</a:t>
          </a:r>
          <a:r>
            <a:rPr lang="th-TH" sz="2400" baseline="0">
              <a:solidFill>
                <a:schemeClr val="dk1"/>
              </a:solidFill>
              <a:latin typeface="BrowalliaUPC" panose="020B0604020202020204" pitchFamily="34" charset="-34"/>
              <a:ea typeface="+mn-ea"/>
              <a:cs typeface="BrowalliaUPC" panose="020B0604020202020204" pitchFamily="34" charset="-34"/>
            </a:rPr>
            <a:t>การหักลดหย่อนโครงการช้อปดีมีคืนหักได้ตามจำนวนที่จ่ายจริงรวมแล้วไม่เกิน </a:t>
          </a:r>
          <a:r>
            <a:rPr lang="en-US" sz="2400" baseline="0">
              <a:solidFill>
                <a:schemeClr val="dk1"/>
              </a:solidFill>
              <a:latin typeface="BrowalliaUPC" panose="020B0604020202020204" pitchFamily="34" charset="-34"/>
              <a:ea typeface="+mn-ea"/>
              <a:cs typeface="BrowalliaUPC" panose="020B0604020202020204" pitchFamily="34" charset="-34"/>
            </a:rPr>
            <a:t>30,000 </a:t>
          </a:r>
          <a:r>
            <a:rPr lang="th-TH" sz="2400" baseline="0">
              <a:solidFill>
                <a:schemeClr val="dk1"/>
              </a:solidFill>
              <a:latin typeface="BrowalliaUPC" panose="020B0604020202020204" pitchFamily="34" charset="-34"/>
              <a:ea typeface="+mn-ea"/>
              <a:cs typeface="BrowalliaUPC" panose="020B0604020202020204" pitchFamily="34" charset="-34"/>
            </a:rPr>
            <a:t>บาท ในที่นี้กรรมการหักลดหย่อนได้ที่ </a:t>
          </a:r>
          <a:r>
            <a:rPr lang="en-US" sz="2400" baseline="0">
              <a:solidFill>
                <a:schemeClr val="dk1"/>
              </a:solidFill>
              <a:latin typeface="BrowalliaUPC" panose="020B0604020202020204" pitchFamily="34" charset="-34"/>
              <a:ea typeface="+mn-ea"/>
              <a:cs typeface="BrowalliaUPC" panose="020B0604020202020204" pitchFamily="34" charset="-34"/>
            </a:rPr>
            <a:t>30,000 </a:t>
          </a:r>
          <a:r>
            <a:rPr lang="th-TH" sz="2400" baseline="0">
              <a:solidFill>
                <a:schemeClr val="dk1"/>
              </a:solidFill>
              <a:latin typeface="BrowalliaUPC" panose="020B0604020202020204" pitchFamily="34" charset="-34"/>
              <a:ea typeface="+mn-ea"/>
              <a:cs typeface="BrowalliaUPC" panose="020B0604020202020204" pitchFamily="34" charset="-34"/>
            </a:rPr>
            <a:t>บาท</a:t>
          </a:r>
          <a:endParaRPr lang="en-US" sz="2400" baseline="0">
            <a:solidFill>
              <a:schemeClr val="dk1"/>
            </a:solidFill>
            <a:latin typeface="BrowalliaUPC" panose="020B0604020202020204" pitchFamily="34" charset="-34"/>
            <a:ea typeface="+mn-ea"/>
            <a:cs typeface="BrowalliaUPC" panose="020B0604020202020204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0" i="0" u="none" strike="noStrike">
              <a:solidFill>
                <a:schemeClr val="dk1"/>
              </a:solidFill>
              <a:effectLst/>
              <a:latin typeface="BrowalliaUPC" panose="020B0604020202020204" pitchFamily="34" charset="-34"/>
              <a:ea typeface="+mn-ea"/>
              <a:cs typeface="BrowalliaUPC" panose="020B0604020202020204" pitchFamily="34" charset="-34"/>
            </a:rPr>
            <a:t>6</a:t>
          </a:r>
          <a:r>
            <a:rPr lang="th-TH" sz="2400">
              <a:latin typeface="BrowalliaUPC" panose="020B0604020202020204" pitchFamily="34" charset="-34"/>
              <a:cs typeface="BrowalliaUPC" panose="020B0604020202020204" pitchFamily="34" charset="-34"/>
            </a:rPr>
            <a:t>.กรรมการมีภาษีเงินได้บุคคลธรรมดาทั้งปีจำนวนเงิน</a:t>
          </a:r>
          <a:r>
            <a:rPr lang="th-TH" sz="2400" baseline="0">
              <a:latin typeface="BrowalliaUPC" panose="020B0604020202020204" pitchFamily="34" charset="-34"/>
              <a:cs typeface="BrowalliaUPC" panose="020B0604020202020204" pitchFamily="34" charset="-34"/>
            </a:rPr>
            <a:t> </a:t>
          </a:r>
          <a:r>
            <a:rPr lang="en-US" sz="2400" baseline="0">
              <a:latin typeface="BrowalliaUPC" panose="020B0604020202020204" pitchFamily="34" charset="-34"/>
              <a:cs typeface="BrowalliaUPC" panose="020B0604020202020204" pitchFamily="34" charset="-34"/>
            </a:rPr>
            <a:t>65,000</a:t>
          </a:r>
          <a:r>
            <a:rPr lang="th-TH" sz="2400" baseline="0">
              <a:latin typeface="BrowalliaUPC" panose="020B0604020202020204" pitchFamily="34" charset="-34"/>
              <a:cs typeface="BrowalliaUPC" panose="020B0604020202020204" pitchFamily="34" charset="-34"/>
            </a:rPr>
            <a:t> บาท แต่ชำระภาษีเพียง </a:t>
          </a:r>
          <a:r>
            <a:rPr lang="en-US" sz="2400" baseline="0">
              <a:latin typeface="BrowalliaUPC" panose="020B0604020202020204" pitchFamily="34" charset="-34"/>
              <a:cs typeface="BrowalliaUPC" panose="020B0604020202020204" pitchFamily="34" charset="-34"/>
            </a:rPr>
            <a:t>51,000 </a:t>
          </a:r>
          <a:r>
            <a:rPr lang="th-TH" sz="2400" baseline="0">
              <a:latin typeface="BrowalliaUPC" panose="020B0604020202020204" pitchFamily="34" charset="-34"/>
              <a:cs typeface="BrowalliaUPC" panose="020B0604020202020204" pitchFamily="34" charset="-34"/>
            </a:rPr>
            <a:t>บาท เนื่องจากระหว่างปีกรรมการได้ถูกหักภาษี ณ ที่จ่ายรวมแล้วเป็นเงิน </a:t>
          </a:r>
          <a:r>
            <a:rPr lang="en-US" sz="2400" baseline="0">
              <a:latin typeface="BrowalliaUPC" panose="020B0604020202020204" pitchFamily="34" charset="-34"/>
              <a:cs typeface="BrowalliaUPC" panose="020B0604020202020204" pitchFamily="34" charset="-34"/>
            </a:rPr>
            <a:t>30,000 </a:t>
          </a:r>
          <a:r>
            <a:rPr lang="th-TH" sz="2400" baseline="0">
              <a:latin typeface="BrowalliaUPC" panose="020B0604020202020204" pitchFamily="34" charset="-34"/>
              <a:cs typeface="BrowalliaUPC" panose="020B0604020202020204" pitchFamily="34" charset="-34"/>
            </a:rPr>
            <a:t>บาท ภาษีหัก ณ ที่จ่ายที่ถูกหักดังกล่าวเกิดจากการมีรายได้ค่าเช่าบ้านและเช่ารถยนต์</a:t>
          </a:r>
        </a:p>
      </xdr:txBody>
    </xdr:sp>
    <xdr:clientData/>
  </xdr:twoCellAnchor>
  <xdr:twoCellAnchor>
    <xdr:from>
      <xdr:col>0</xdr:col>
      <xdr:colOff>0</xdr:colOff>
      <xdr:row>16</xdr:row>
      <xdr:rowOff>191943</xdr:rowOff>
    </xdr:from>
    <xdr:to>
      <xdr:col>5</xdr:col>
      <xdr:colOff>174625</xdr:colOff>
      <xdr:row>24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EB18DB0-8900-4216-9E36-2EDFE9FFAD32}"/>
            </a:ext>
          </a:extLst>
        </xdr:cNvPr>
        <xdr:cNvSpPr txBox="1"/>
      </xdr:nvSpPr>
      <xdr:spPr>
        <a:xfrm>
          <a:off x="0" y="12129943"/>
          <a:ext cx="13554075" cy="66724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Browallia New" panose="020B0604020202020204" pitchFamily="34" charset="-34"/>
              <a:cs typeface="Browallia New" panose="020B0604020202020204" pitchFamily="34" charset="-34"/>
            </a:rPr>
            <a:t>	จากกรณีศึกษาที่ </a:t>
          </a:r>
          <a:r>
            <a:rPr lang="en-US" sz="2400" b="1">
              <a:latin typeface="Browallia New" panose="020B0604020202020204" pitchFamily="34" charset="-34"/>
              <a:cs typeface="Browallia New" panose="020B0604020202020204" pitchFamily="34" charset="-34"/>
            </a:rPr>
            <a:t>1</a:t>
          </a:r>
          <a:r>
            <a:rPr lang="th-TH" sz="2400" b="1">
              <a:latin typeface="Browallia New" panose="020B0604020202020204" pitchFamily="34" charset="-34"/>
              <a:cs typeface="Browallia New" panose="020B0604020202020204" pitchFamily="34" charset="-34"/>
            </a:rPr>
            <a:t> กรรมการมีเงินเดือน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ๆ ละ </a:t>
          </a:r>
          <a:r>
            <a:rPr lang="en-US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26,000 </a:t>
          </a:r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 สถานะโสด พ่อและแม่มีรายได้</a:t>
          </a:r>
          <a:endParaRPr lang="th-TH" sz="2400" b="1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24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มีข้อสรุปได้ว่า</a:t>
          </a:r>
        </a:p>
        <a:p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1.กรรมการมีรายได้จากเงินเดือนที่ได้รับจากกิจการ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เดือนละ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26,000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2.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กรรมการมีค่าลดหย่อนตนเอง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60,000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3.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การหักลดหน่อยเบี้ยประกันชีวิตให้ได้ตามจริงแต่ไม่เกิน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100,000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บาทในที่นี้กรรมการหักลดหย่อนได้ที่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100,000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4.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การหักลดหย่อนดอกเบี้ยซื้อที่อยู่อาศัยหักได้ตามจริงแต่ไม่เกิน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100,000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 ในที่นี้กรรมการหักลดหย่อนได้ที่ 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1000,000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</a:t>
          </a:r>
          <a:endParaRPr lang="en-US" sz="2400" baseline="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r>
            <a:rPr lang="en-US" sz="2400">
              <a:latin typeface="Browallia New" panose="020B0604020202020204" pitchFamily="34" charset="-34"/>
              <a:cs typeface="Browallia New" panose="020B0604020202020204" pitchFamily="34" charset="-34"/>
            </a:rPr>
            <a:t>5</a:t>
          </a:r>
          <a:r>
            <a:rPr lang="th-TH" sz="2400">
              <a:latin typeface="Browallia New" panose="020B0604020202020204" pitchFamily="34" charset="-34"/>
              <a:cs typeface="Browallia New" panose="020B0604020202020204" pitchFamily="34" charset="-34"/>
            </a:rPr>
            <a:t>.กรรมการได้รับภาษีเงินได้บุคคลธรรมดาคืนเนื่องจากระหว่างปีที่รับรายได้นั้นได้ถูกหักภาษี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ณ ที่จ่ายจากการมีรายได้ค่าเช่าทั้งปี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จำนวน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36,000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 บาท ซึ่งรวมภาษีเงินได้บุคคลธรรมดาทั้งปีที่กรรมการต้องเสียทั้งปีอยู่ที่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4,700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 ดังนั้น กรรมการจึงได้ภาษีเงินได้คืนจำนวน </a:t>
          </a:r>
          <a:r>
            <a:rPr lang="en-US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31,300 </a:t>
          </a:r>
          <a:r>
            <a:rPr lang="th-TH" sz="2400" baseline="0">
              <a:latin typeface="Browallia New" panose="020B0604020202020204" pitchFamily="34" charset="-34"/>
              <a:cs typeface="Browallia New" panose="020B0604020202020204" pitchFamily="34" charset="-34"/>
            </a:rPr>
            <a:t>บาท</a:t>
          </a:r>
        </a:p>
        <a:p>
          <a:endParaRPr lang="th-TH" sz="2400" baseline="0">
            <a:latin typeface="Browallia New" panose="020B0604020202020204" pitchFamily="34" charset="-34"/>
            <a:cs typeface="Browallia New" panose="020B0604020202020204" pitchFamily="34" charset="-34"/>
          </a:endParaRPr>
        </a:p>
      </xdr:txBody>
    </xdr:sp>
    <xdr:clientData/>
  </xdr:twoCellAnchor>
  <xdr:twoCellAnchor>
    <xdr:from>
      <xdr:col>0</xdr:col>
      <xdr:colOff>0</xdr:colOff>
      <xdr:row>16</xdr:row>
      <xdr:rowOff>191943</xdr:rowOff>
    </xdr:from>
    <xdr:to>
      <xdr:col>5</xdr:col>
      <xdr:colOff>174625</xdr:colOff>
      <xdr:row>24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0BE1BB1-C1F1-471E-8D13-B2051A2658AB}"/>
            </a:ext>
          </a:extLst>
        </xdr:cNvPr>
        <xdr:cNvSpPr txBox="1"/>
      </xdr:nvSpPr>
      <xdr:spPr>
        <a:xfrm>
          <a:off x="0" y="12129943"/>
          <a:ext cx="13554075" cy="66724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th-TH" sz="2400" b="1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		จากกรณีศึกษาที่ </a:t>
          </a:r>
          <a:r>
            <a:rPr lang="en-US" sz="2400" b="1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4</a:t>
          </a:r>
          <a:r>
            <a:rPr lang="th-TH" sz="2400" b="1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 กรรมการมีเงินเดือน ๆ ละ </a:t>
          </a:r>
          <a:r>
            <a:rPr lang="en-US" sz="2400" b="1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50,000 </a:t>
          </a:r>
          <a:r>
            <a:rPr lang="th-TH" sz="2400" b="1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 และค่าเช่าบ้านเดือนละ </a:t>
          </a:r>
          <a:r>
            <a:rPr lang="en-US" sz="2400" b="1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50,000 </a:t>
          </a:r>
          <a:r>
            <a:rPr lang="th-TH" sz="2400" b="1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</a:t>
          </a:r>
          <a:endParaRPr lang="en-US" sz="2400" b="1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pPr marL="0" indent="0"/>
          <a:r>
            <a:rPr lang="th-TH" sz="2400" b="1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มีข้อสรุปได้ว่า</a:t>
          </a:r>
          <a:endParaRPr lang="en-US" sz="2400" b="1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pPr marL="0" indent="0"/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1.กรรมการมีรายได้จากค่าเช่าบ้าน เดือนละ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70,000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และต่าเช่ารถเดือนละ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30,000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บาทรวมแล้วเป็น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 100,000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บาทต่อเดือน</a:t>
          </a:r>
          <a:endParaRPr lang="en-US" sz="240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pPr marL="0" indent="0"/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2.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กรรมการมีค่าลดหย่อนตนเอง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60,000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</a:t>
          </a:r>
          <a:endParaRPr lang="en-US" sz="240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pPr marL="0" indent="0"/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3.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กรรมการมีค่าลดหย่อนบุตร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คน จำนวน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30,000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เนื่องจากบุตรเกิดก่อนปี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2561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 </a:t>
          </a:r>
          <a:endParaRPr lang="en-US" sz="240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pPr marL="0" indent="0"/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4.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กรรมการใช้ลดหย่อนแม่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30,000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เนื่องจากแม่อายุเกิน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60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ปีและไม่มีรายได้</a:t>
          </a:r>
          <a:endParaRPr lang="en-US" sz="240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pPr marL="0" indent="0" eaLnBrk="1" fontAlgn="auto" latinLnBrk="0" hangingPunct="1"/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5.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กรรมการมีลดหย่อนเบี้ยประกันชีวิต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100,000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 ซึ่งใช้ลดหย่อนเต็มจำนวน</a:t>
          </a:r>
          <a:endParaRPr lang="en-US" sz="240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pPr marL="0" indent="0"/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6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.กรรมการเสียภาษีเงินได้บุคคลธรรมดา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 45,500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แต่เนื่องจากมีการจ่ายภาษีหัก ณ ที่จ่ายระหว่างปี จำนวน </a:t>
          </a:r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60,000 </a:t>
          </a:r>
          <a:r>
            <a:rPr lang="th-TH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บาททำให้ได้คืนภาษีเป็นจำนวนเงิน</a:t>
          </a:r>
        </a:p>
        <a:p>
          <a:pPr marL="0" indent="0"/>
          <a:r>
            <a:rPr lang="en-US" sz="240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14.500</a:t>
          </a:r>
          <a:r>
            <a:rPr lang="en-US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 </a:t>
          </a:r>
          <a:r>
            <a:rPr lang="th-TH" sz="2400" baseline="0">
              <a:solidFill>
                <a:schemeClr val="dk1"/>
              </a:solidFill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บาท</a:t>
          </a:r>
          <a:endParaRPr lang="en-US" sz="2400">
            <a:solidFill>
              <a:schemeClr val="dk1"/>
            </a:solidFill>
            <a:latin typeface="Browallia New" panose="020B0604020202020204" pitchFamily="34" charset="-34"/>
            <a:ea typeface="+mn-ea"/>
            <a:cs typeface="Browallia New" panose="020B0604020202020204" pitchFamily="34" charset="-34"/>
          </a:endParaRPr>
        </a:p>
        <a:p>
          <a:endParaRPr lang="th-TH" sz="2400" baseline="0">
            <a:latin typeface="Browallia New" panose="020B0604020202020204" pitchFamily="34" charset="-34"/>
            <a:cs typeface="Browallia New" panose="020B06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6A6FB-07D0-4F9F-BC2E-1D0D275CD3A9}">
  <sheetPr>
    <tabColor rgb="FF92D050"/>
  </sheetPr>
  <dimension ref="A1:L31"/>
  <sheetViews>
    <sheetView showGridLines="0" topLeftCell="A7" zoomScale="85" zoomScaleNormal="85" zoomScaleSheetLayoutView="66" workbookViewId="0">
      <selection activeCell="B7" sqref="B7"/>
    </sheetView>
  </sheetViews>
  <sheetFormatPr defaultColWidth="12.6328125" defaultRowHeight="25.5" outlineLevelCol="1" x14ac:dyDescent="0.75"/>
  <cols>
    <col min="1" max="1" width="30.6328125" style="62" customWidth="1"/>
    <col min="2" max="6" width="32.6328125" style="62" customWidth="1" outlineLevel="1"/>
    <col min="7" max="7" width="29.6328125" style="62" customWidth="1"/>
    <col min="8" max="8" width="31" style="62" customWidth="1"/>
    <col min="9" max="9" width="20.453125" style="62" customWidth="1"/>
    <col min="10" max="10" width="8.6328125" style="62" customWidth="1"/>
    <col min="11" max="11" width="12.36328125" style="62" customWidth="1"/>
    <col min="12" max="12" width="20.6328125" style="62" customWidth="1"/>
    <col min="13" max="13" width="11.453125" style="62" customWidth="1"/>
    <col min="14" max="16384" width="12.6328125" style="62"/>
  </cols>
  <sheetData>
    <row r="1" spans="1:12" x14ac:dyDescent="0.75">
      <c r="A1" s="111" t="s">
        <v>81</v>
      </c>
      <c r="B1" s="111"/>
      <c r="C1" s="111"/>
      <c r="D1" s="111"/>
      <c r="E1" s="111"/>
      <c r="F1" s="111"/>
    </row>
    <row r="2" spans="1:12" x14ac:dyDescent="0.75">
      <c r="A2" s="111"/>
      <c r="B2" s="111"/>
      <c r="C2" s="111"/>
      <c r="D2" s="111"/>
      <c r="E2" s="111"/>
      <c r="F2" s="111"/>
    </row>
    <row r="3" spans="1:12" s="64" customFormat="1" ht="27" thickBot="1" x14ac:dyDescent="0.3">
      <c r="A3" s="63"/>
      <c r="B3" s="106"/>
      <c r="C3" s="63"/>
      <c r="D3" s="63"/>
      <c r="E3" s="63"/>
      <c r="F3" s="63"/>
      <c r="G3" s="112"/>
      <c r="H3" s="112"/>
      <c r="I3" s="112"/>
      <c r="J3" s="112"/>
      <c r="K3" s="112"/>
      <c r="L3" s="112"/>
    </row>
    <row r="4" spans="1:12" ht="27" thickBot="1" x14ac:dyDescent="0.8">
      <c r="A4" s="113" t="s">
        <v>65</v>
      </c>
      <c r="B4" s="116"/>
      <c r="C4" s="116"/>
      <c r="D4" s="116"/>
      <c r="E4" s="65"/>
      <c r="F4" s="65"/>
    </row>
    <row r="5" spans="1:12" ht="27" thickBot="1" x14ac:dyDescent="0.8">
      <c r="A5" s="114"/>
      <c r="B5" s="66" t="s">
        <v>60</v>
      </c>
      <c r="C5" s="66" t="s">
        <v>61</v>
      </c>
      <c r="D5" s="66" t="s">
        <v>62</v>
      </c>
      <c r="E5" s="66" t="s">
        <v>63</v>
      </c>
      <c r="F5" s="66" t="s">
        <v>64</v>
      </c>
    </row>
    <row r="6" spans="1:12" ht="177" customHeight="1" thickBot="1" x14ac:dyDescent="0.9">
      <c r="A6" s="115"/>
      <c r="B6" s="67" t="s">
        <v>82</v>
      </c>
      <c r="C6" s="67" t="s">
        <v>98</v>
      </c>
      <c r="D6" s="67" t="s">
        <v>97</v>
      </c>
      <c r="E6" s="67" t="s">
        <v>99</v>
      </c>
      <c r="F6" s="67" t="s">
        <v>100</v>
      </c>
      <c r="G6" s="68"/>
      <c r="H6" s="69"/>
      <c r="I6" s="69"/>
      <c r="J6" s="68"/>
      <c r="K6" s="68"/>
      <c r="L6" s="69"/>
    </row>
    <row r="7" spans="1:12" ht="26" thickBot="1" x14ac:dyDescent="0.8">
      <c r="A7" s="70" t="s">
        <v>0</v>
      </c>
      <c r="B7" s="71">
        <f>'กรณีศึกษาที่ 1'!C14</f>
        <v>312000</v>
      </c>
      <c r="C7" s="71">
        <f>'กรณีศึกษาที่ 2'!C14</f>
        <v>600000</v>
      </c>
      <c r="D7" s="71">
        <f>'กรณีศึกษาที่ 3'!C14</f>
        <v>1200000</v>
      </c>
      <c r="E7" s="71">
        <f>'กรณีศึกษาที่ 4'!C14</f>
        <v>1200000</v>
      </c>
      <c r="F7" s="71">
        <f>'กรณีศึกษาที่ 5'!C14</f>
        <v>1200000</v>
      </c>
      <c r="G7" s="72"/>
      <c r="H7" s="73"/>
      <c r="I7" s="73"/>
      <c r="J7" s="74"/>
      <c r="K7" s="75"/>
      <c r="L7" s="73"/>
    </row>
    <row r="8" spans="1:12" ht="26" thickBot="1" x14ac:dyDescent="0.8">
      <c r="A8" s="70" t="s">
        <v>66</v>
      </c>
      <c r="B8" s="71">
        <f>'กรณีศึกษาที่ 1'!H25</f>
        <v>60000</v>
      </c>
      <c r="C8" s="71">
        <f>'กรณีศึกษาที่ 2'!H25</f>
        <v>320000</v>
      </c>
      <c r="D8" s="71">
        <f>'กรณีศึกษาที่ 3'!H25</f>
        <v>470000</v>
      </c>
      <c r="E8" s="71">
        <f>'กรณีศึกษาที่ 4'!H25</f>
        <v>350000</v>
      </c>
      <c r="F8" s="71">
        <f>'กรณีศึกษาที่ 5'!H25</f>
        <v>220000</v>
      </c>
      <c r="G8" s="72"/>
      <c r="H8" s="73"/>
      <c r="I8" s="73"/>
      <c r="J8" s="74"/>
      <c r="K8" s="75"/>
      <c r="L8" s="73"/>
    </row>
    <row r="9" spans="1:12" ht="26" thickBot="1" x14ac:dyDescent="0.8">
      <c r="A9" s="70" t="s">
        <v>67</v>
      </c>
      <c r="B9" s="71">
        <f>'กรณีศึกษาที่ 1'!N21</f>
        <v>100</v>
      </c>
      <c r="C9" s="71">
        <f>'กรณีศึกษาที่ 2'!N21</f>
        <v>1500</v>
      </c>
      <c r="D9" s="71">
        <f>'กรณีศึกษาที่ 3'!N21</f>
        <v>47000</v>
      </c>
      <c r="E9" s="71">
        <f>'กรณีศึกษาที่ 4'!N21</f>
        <v>38000</v>
      </c>
      <c r="F9" s="71">
        <f>'กรณีศึกษาที่ 5'!N21</f>
        <v>45500</v>
      </c>
      <c r="G9" s="72"/>
      <c r="H9" s="73"/>
      <c r="I9" s="73"/>
      <c r="J9" s="74"/>
      <c r="K9" s="75"/>
      <c r="L9" s="73"/>
    </row>
    <row r="10" spans="1:12" ht="26" thickBot="1" x14ac:dyDescent="0.8">
      <c r="A10" s="70" t="s">
        <v>80</v>
      </c>
      <c r="B10" s="105">
        <f>B9/B7</f>
        <v>3.2051282051282051E-4</v>
      </c>
      <c r="C10" s="105">
        <f t="shared" ref="C10:F10" si="0">C9/C7</f>
        <v>2.5000000000000001E-3</v>
      </c>
      <c r="D10" s="105">
        <f t="shared" si="0"/>
        <v>3.9166666666666669E-2</v>
      </c>
      <c r="E10" s="105">
        <f t="shared" si="0"/>
        <v>3.1666666666666669E-2</v>
      </c>
      <c r="F10" s="105">
        <f t="shared" si="0"/>
        <v>3.7916666666666668E-2</v>
      </c>
      <c r="G10" s="72"/>
      <c r="H10" s="73"/>
      <c r="I10" s="73"/>
      <c r="J10" s="74"/>
      <c r="K10" s="75"/>
      <c r="L10" s="73"/>
    </row>
    <row r="11" spans="1:12" ht="26" thickBot="1" x14ac:dyDescent="0.8">
      <c r="A11" s="70" t="s">
        <v>74</v>
      </c>
      <c r="B11" s="71">
        <f>'กรณีศึกษาที่ 1'!N22</f>
        <v>0</v>
      </c>
      <c r="C11" s="71">
        <f>'กรณีศึกษาที่ 2'!N22</f>
        <v>0</v>
      </c>
      <c r="D11" s="71">
        <f>'กรณีศึกษาที่ 3'!N22</f>
        <v>0</v>
      </c>
      <c r="E11" s="71">
        <f>'กรณีศึกษาที่ 4'!N22</f>
        <v>30000</v>
      </c>
      <c r="F11" s="71">
        <f>'กรณีศึกษาที่ 5'!N22</f>
        <v>60000</v>
      </c>
      <c r="G11" s="72"/>
      <c r="H11" s="73"/>
      <c r="I11" s="73"/>
      <c r="J11" s="74"/>
      <c r="K11" s="75"/>
      <c r="L11" s="73"/>
    </row>
    <row r="12" spans="1:12" ht="26" thickBot="1" x14ac:dyDescent="0.8">
      <c r="A12" s="70" t="s">
        <v>68</v>
      </c>
      <c r="B12" s="71">
        <f>'กรณีศึกษาที่ 1'!N23</f>
        <v>100</v>
      </c>
      <c r="C12" s="71">
        <f>'กรณีศึกษาที่ 2'!N23</f>
        <v>1500</v>
      </c>
      <c r="D12" s="71">
        <f>'กรณีศึกษาที่ 3'!N23</f>
        <v>47000</v>
      </c>
      <c r="E12" s="71">
        <f>'กรณีศึกษาที่ 4'!N23</f>
        <v>8000</v>
      </c>
      <c r="F12" s="71">
        <f>'กรณีศึกษาที่ 5'!N23</f>
        <v>-14500</v>
      </c>
      <c r="G12" s="76"/>
      <c r="H12" s="73"/>
      <c r="I12" s="73"/>
      <c r="J12" s="74"/>
      <c r="K12" s="75"/>
      <c r="L12" s="73"/>
    </row>
    <row r="13" spans="1:12" ht="26" thickBot="1" x14ac:dyDescent="0.8">
      <c r="A13" s="70"/>
      <c r="B13" s="77" t="s">
        <v>70</v>
      </c>
      <c r="C13" s="77" t="s">
        <v>70</v>
      </c>
      <c r="D13" s="77" t="s">
        <v>70</v>
      </c>
      <c r="E13" s="77" t="s">
        <v>70</v>
      </c>
      <c r="F13" s="77" t="s">
        <v>69</v>
      </c>
      <c r="G13" s="76"/>
      <c r="H13" s="73"/>
      <c r="I13" s="73"/>
      <c r="J13" s="74"/>
      <c r="K13" s="75"/>
      <c r="L13" s="73"/>
    </row>
    <row r="14" spans="1:12" ht="26" thickBot="1" x14ac:dyDescent="0.8">
      <c r="A14" s="78"/>
      <c r="B14" s="79"/>
      <c r="C14" s="79"/>
      <c r="D14" s="79"/>
      <c r="E14" s="79"/>
      <c r="F14" s="79"/>
      <c r="G14" s="80"/>
      <c r="H14" s="73"/>
      <c r="I14" s="73"/>
      <c r="J14" s="74"/>
      <c r="K14" s="75"/>
      <c r="L14" s="73"/>
    </row>
    <row r="15" spans="1:12" ht="26" thickBot="1" x14ac:dyDescent="0.8">
      <c r="A15" s="81" t="s">
        <v>71</v>
      </c>
      <c r="B15" s="82"/>
      <c r="G15" s="76"/>
      <c r="H15" s="73"/>
      <c r="I15" s="73"/>
      <c r="J15" s="74"/>
      <c r="K15" s="75"/>
      <c r="L15" s="73"/>
    </row>
    <row r="16" spans="1:12" ht="27" thickBot="1" x14ac:dyDescent="0.9">
      <c r="A16" s="70" t="s">
        <v>72</v>
      </c>
      <c r="B16" s="83"/>
      <c r="C16" s="83"/>
      <c r="D16" s="83"/>
      <c r="E16" s="83"/>
      <c r="F16" s="83"/>
      <c r="G16" s="75"/>
      <c r="H16" s="84"/>
      <c r="I16" s="73"/>
      <c r="J16" s="75"/>
      <c r="K16" s="75"/>
      <c r="L16" s="84"/>
    </row>
    <row r="17" spans="1:12" ht="26" thickBot="1" x14ac:dyDescent="0.8">
      <c r="A17" s="70" t="s">
        <v>73</v>
      </c>
      <c r="B17" s="71"/>
      <c r="C17" s="71"/>
      <c r="D17" s="71"/>
      <c r="E17" s="71"/>
      <c r="F17" s="71"/>
      <c r="J17" s="73"/>
    </row>
    <row r="18" spans="1:12" x14ac:dyDescent="0.75">
      <c r="B18" s="79"/>
      <c r="C18" s="79"/>
      <c r="D18" s="79"/>
      <c r="E18" s="79"/>
      <c r="F18" s="79"/>
      <c r="K18" s="85"/>
      <c r="L18" s="86"/>
    </row>
    <row r="19" spans="1:12" ht="29.4" customHeight="1" x14ac:dyDescent="0.85">
      <c r="A19" s="87"/>
      <c r="B19" s="79"/>
      <c r="C19" s="79"/>
      <c r="D19" s="79"/>
      <c r="E19" s="79"/>
      <c r="F19" s="79"/>
      <c r="H19" s="88"/>
      <c r="I19" s="84"/>
    </row>
    <row r="20" spans="1:12" ht="26.5" x14ac:dyDescent="0.85">
      <c r="B20" s="79"/>
      <c r="C20" s="79"/>
      <c r="D20" s="79"/>
      <c r="E20" s="79"/>
      <c r="F20" s="79"/>
      <c r="H20" s="88"/>
      <c r="I20" s="89"/>
    </row>
    <row r="21" spans="1:12" ht="26.5" x14ac:dyDescent="0.85">
      <c r="B21" s="79"/>
      <c r="C21" s="79"/>
      <c r="D21" s="79"/>
      <c r="E21" s="79"/>
      <c r="F21" s="79"/>
      <c r="G21" s="90"/>
      <c r="H21" s="88"/>
      <c r="I21" s="91"/>
    </row>
    <row r="22" spans="1:12" ht="26.5" x14ac:dyDescent="0.85">
      <c r="A22" s="92"/>
      <c r="B22" s="79"/>
      <c r="C22" s="79"/>
      <c r="D22" s="79"/>
      <c r="E22" s="79"/>
      <c r="F22" s="79"/>
      <c r="G22" s="90"/>
      <c r="H22" s="88"/>
      <c r="I22" s="93"/>
    </row>
    <row r="23" spans="1:12" ht="26.5" x14ac:dyDescent="0.85">
      <c r="A23" s="90"/>
      <c r="B23" s="79"/>
      <c r="C23" s="79"/>
      <c r="D23" s="79"/>
      <c r="E23" s="79"/>
      <c r="F23" s="79"/>
      <c r="G23" s="90"/>
      <c r="H23" s="88"/>
      <c r="I23" s="79"/>
    </row>
    <row r="24" spans="1:12" ht="26.5" x14ac:dyDescent="0.85">
      <c r="A24" s="90"/>
      <c r="B24" s="79"/>
      <c r="C24" s="79"/>
      <c r="D24" s="79"/>
      <c r="E24" s="79"/>
      <c r="F24" s="79"/>
      <c r="I24" s="94"/>
      <c r="J24" s="95"/>
    </row>
    <row r="25" spans="1:12" ht="26.5" x14ac:dyDescent="0.85">
      <c r="A25" s="90"/>
      <c r="B25" s="79"/>
      <c r="C25" s="79"/>
      <c r="D25" s="79"/>
      <c r="E25" s="79"/>
      <c r="F25" s="79"/>
      <c r="H25" s="88"/>
    </row>
    <row r="26" spans="1:12" ht="26.5" x14ac:dyDescent="0.85">
      <c r="B26" s="79"/>
      <c r="C26" s="79"/>
      <c r="D26" s="79"/>
      <c r="E26" s="79"/>
      <c r="F26" s="79"/>
      <c r="G26" s="88"/>
      <c r="H26" s="96"/>
      <c r="I26" s="97"/>
    </row>
    <row r="27" spans="1:12" ht="26.5" x14ac:dyDescent="0.85">
      <c r="B27" s="79"/>
      <c r="C27" s="79"/>
      <c r="D27" s="79"/>
      <c r="E27" s="79"/>
      <c r="F27" s="79"/>
      <c r="H27" s="96"/>
      <c r="I27" s="97"/>
    </row>
    <row r="28" spans="1:12" x14ac:dyDescent="0.75">
      <c r="B28" s="79"/>
      <c r="C28" s="79"/>
      <c r="D28" s="79"/>
      <c r="E28" s="79"/>
      <c r="F28" s="79"/>
    </row>
    <row r="29" spans="1:12" x14ac:dyDescent="0.75">
      <c r="B29" s="79"/>
      <c r="C29" s="79"/>
      <c r="D29" s="79"/>
      <c r="E29" s="79"/>
      <c r="F29" s="79"/>
    </row>
    <row r="30" spans="1:12" x14ac:dyDescent="0.75">
      <c r="B30" s="79"/>
      <c r="C30" s="79"/>
      <c r="D30" s="79"/>
      <c r="E30" s="79"/>
      <c r="F30" s="79"/>
    </row>
    <row r="31" spans="1:12" ht="26.5" x14ac:dyDescent="0.85">
      <c r="B31" s="91"/>
      <c r="C31" s="91"/>
      <c r="D31" s="91"/>
      <c r="E31" s="91"/>
      <c r="F31" s="91"/>
    </row>
  </sheetData>
  <mergeCells count="4">
    <mergeCell ref="A1:F2"/>
    <mergeCell ref="G3:L3"/>
    <mergeCell ref="A4:A6"/>
    <mergeCell ref="B4:D4"/>
  </mergeCells>
  <printOptions horizontalCentered="1"/>
  <pageMargins left="0.5" right="0.5" top="0.5" bottom="0.5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8D4DD-CDCC-4F51-B834-C588B638C8F8}">
  <sheetPr>
    <tabColor rgb="FF92D050"/>
  </sheetPr>
  <dimension ref="A1:R90"/>
  <sheetViews>
    <sheetView showGridLines="0" view="pageBreakPreview" topLeftCell="A16" zoomScale="62" zoomScaleNormal="40" zoomScaleSheetLayoutView="62" workbookViewId="0">
      <selection activeCell="I5" sqref="I5"/>
    </sheetView>
  </sheetViews>
  <sheetFormatPr defaultColWidth="12.6328125" defaultRowHeight="15" customHeight="1" outlineLevelCol="1" x14ac:dyDescent="0.95"/>
  <cols>
    <col min="1" max="1" width="15.6328125" style="101" customWidth="1"/>
    <col min="2" max="2" width="49.36328125" style="1" customWidth="1"/>
    <col min="3" max="3" width="42.54296875" style="1" customWidth="1"/>
    <col min="4" max="4" width="42.36328125" style="1" customWidth="1"/>
    <col min="5" max="5" width="41.6328125" style="1" customWidth="1"/>
    <col min="6" max="6" width="8.6328125" style="1" customWidth="1"/>
    <col min="7" max="7" width="61.1796875" style="1" customWidth="1" outlineLevel="1"/>
    <col min="8" max="8" width="19.6328125" style="1" customWidth="1" outlineLevel="1"/>
    <col min="9" max="9" width="127.90625" style="1" customWidth="1" outlineLevel="1"/>
    <col min="10" max="10" width="7.36328125" style="1" customWidth="1"/>
    <col min="11" max="11" width="22.36328125" style="1" customWidth="1"/>
    <col min="12" max="12" width="39.6328125" style="1" customWidth="1"/>
    <col min="13" max="13" width="37.90625" style="1" customWidth="1"/>
    <col min="14" max="14" width="20.453125" style="1" customWidth="1"/>
    <col min="15" max="15" width="17.36328125" style="1" customWidth="1"/>
    <col min="16" max="16" width="12.36328125" style="1" customWidth="1"/>
    <col min="17" max="17" width="29.6328125" style="1" customWidth="1"/>
    <col min="18" max="18" width="11.453125" style="1" customWidth="1"/>
    <col min="19" max="16384" width="12.6328125" style="1"/>
  </cols>
  <sheetData>
    <row r="1" spans="1:18" ht="12" customHeight="1" x14ac:dyDescent="0.95">
      <c r="I1" s="2"/>
    </row>
    <row r="2" spans="1:18" ht="48" customHeight="1" x14ac:dyDescent="1.1499999999999999">
      <c r="A2" s="119" t="s">
        <v>92</v>
      </c>
      <c r="B2" s="118"/>
      <c r="C2" s="118"/>
      <c r="D2" s="118"/>
      <c r="E2" s="118"/>
      <c r="F2" s="118"/>
      <c r="G2" s="121" t="s">
        <v>92</v>
      </c>
      <c r="H2" s="121"/>
      <c r="I2" s="121"/>
      <c r="J2" s="110"/>
      <c r="K2" s="61"/>
      <c r="L2" s="118" t="s">
        <v>92</v>
      </c>
      <c r="M2" s="118"/>
      <c r="N2" s="118"/>
      <c r="O2" s="118"/>
      <c r="P2" s="118"/>
      <c r="Q2" s="118"/>
    </row>
    <row r="3" spans="1:18" s="4" customFormat="1" ht="45.65" customHeight="1" x14ac:dyDescent="0.25">
      <c r="A3" s="102"/>
      <c r="B3" s="120" t="s">
        <v>75</v>
      </c>
      <c r="C3" s="120"/>
      <c r="D3" s="120"/>
      <c r="E3" s="120"/>
      <c r="F3" s="3"/>
      <c r="G3" s="117" t="s">
        <v>83</v>
      </c>
      <c r="H3" s="117"/>
      <c r="I3" s="117"/>
      <c r="J3" s="3"/>
      <c r="K3" s="3"/>
      <c r="L3" s="117" t="s">
        <v>58</v>
      </c>
      <c r="M3" s="117"/>
      <c r="N3" s="117"/>
      <c r="O3" s="117"/>
      <c r="P3" s="117"/>
      <c r="Q3" s="117"/>
    </row>
    <row r="4" spans="1:18" ht="12" customHeight="1" x14ac:dyDescent="0.95">
      <c r="I4" s="2"/>
    </row>
    <row r="5" spans="1:18" ht="49.25" customHeight="1" thickBot="1" x14ac:dyDescent="1.1499999999999999">
      <c r="C5" s="5" t="s">
        <v>0</v>
      </c>
      <c r="D5" s="5" t="s">
        <v>1</v>
      </c>
      <c r="E5" s="5" t="s">
        <v>2</v>
      </c>
      <c r="G5" s="6" t="s">
        <v>3</v>
      </c>
      <c r="H5" s="7">
        <v>60000</v>
      </c>
      <c r="I5" s="8" t="s">
        <v>4</v>
      </c>
    </row>
    <row r="6" spans="1:18" ht="66.5" customHeight="1" thickBot="1" x14ac:dyDescent="1.1499999999999999">
      <c r="A6" s="103">
        <v>1</v>
      </c>
      <c r="B6" s="9" t="s">
        <v>6</v>
      </c>
      <c r="C6" s="10">
        <f>26000*12</f>
        <v>312000</v>
      </c>
      <c r="D6" s="11">
        <f>-IF((C6+C7)*50%&gt;100000,100000,(C6+C7)*50%)</f>
        <v>-100000</v>
      </c>
      <c r="E6" s="12">
        <f>C6+C7+D6</f>
        <v>212000</v>
      </c>
      <c r="G6" s="6" t="s">
        <v>7</v>
      </c>
      <c r="H6" s="13"/>
      <c r="I6" s="8" t="s">
        <v>56</v>
      </c>
      <c r="L6" s="14" t="s">
        <v>26</v>
      </c>
      <c r="M6" s="15" t="s">
        <v>27</v>
      </c>
      <c r="N6" s="15"/>
      <c r="O6" s="14" t="s">
        <v>28</v>
      </c>
      <c r="P6" s="14"/>
      <c r="Q6" s="15" t="s">
        <v>29</v>
      </c>
    </row>
    <row r="7" spans="1:18" ht="72.5" customHeight="1" thickBot="1" x14ac:dyDescent="1">
      <c r="A7" s="103">
        <v>2</v>
      </c>
      <c r="B7" s="9" t="s">
        <v>9</v>
      </c>
      <c r="C7" s="16">
        <v>0</v>
      </c>
      <c r="D7" s="17"/>
      <c r="E7" s="18"/>
      <c r="G7" s="6" t="s">
        <v>10</v>
      </c>
      <c r="H7" s="13"/>
      <c r="I7" s="8" t="s">
        <v>84</v>
      </c>
      <c r="L7" s="19" t="s">
        <v>33</v>
      </c>
      <c r="M7" s="20">
        <f>IF(N20-0&lt;0,0,IF(N20&gt;150000,150000,N20))</f>
        <v>150000</v>
      </c>
      <c r="N7" s="20"/>
      <c r="O7" s="21">
        <v>0</v>
      </c>
      <c r="P7" s="22"/>
      <c r="Q7" s="20">
        <f t="shared" ref="Q7:Q14" si="0">M7*O7</f>
        <v>0</v>
      </c>
    </row>
    <row r="8" spans="1:18" ht="120" customHeight="1" thickBot="1" x14ac:dyDescent="1">
      <c r="A8" s="103">
        <v>3</v>
      </c>
      <c r="B8" s="98" t="s">
        <v>12</v>
      </c>
      <c r="C8" s="16">
        <v>0</v>
      </c>
      <c r="D8" s="23">
        <f>-IF((C8)*50%&gt;100000,100000,(C8)*50%)</f>
        <v>0</v>
      </c>
      <c r="E8" s="24">
        <f>SUM(C8:D8)</f>
        <v>0</v>
      </c>
      <c r="G8" s="6" t="s">
        <v>13</v>
      </c>
      <c r="H8" s="13"/>
      <c r="I8" s="8" t="s">
        <v>76</v>
      </c>
      <c r="L8" s="19" t="s">
        <v>36</v>
      </c>
      <c r="M8" s="20">
        <f>IF(N20-M7&lt;0,0,IF(N20-M7&gt;150000,150000,N20-M7))</f>
        <v>2000</v>
      </c>
      <c r="N8" s="20"/>
      <c r="O8" s="21">
        <v>0.05</v>
      </c>
      <c r="P8" s="22"/>
      <c r="Q8" s="20">
        <f t="shared" si="0"/>
        <v>100</v>
      </c>
    </row>
    <row r="9" spans="1:18" ht="66.5" customHeight="1" thickBot="1" x14ac:dyDescent="1">
      <c r="A9" s="103">
        <v>4</v>
      </c>
      <c r="B9" s="9" t="s">
        <v>15</v>
      </c>
      <c r="C9" s="16">
        <v>0</v>
      </c>
      <c r="D9" s="25" t="s">
        <v>16</v>
      </c>
      <c r="E9" s="26">
        <f>SUM(C9)</f>
        <v>0</v>
      </c>
      <c r="G9" s="6" t="s">
        <v>17</v>
      </c>
      <c r="H9" s="13"/>
      <c r="I9" s="8" t="s">
        <v>18</v>
      </c>
      <c r="L9" s="19" t="s">
        <v>39</v>
      </c>
      <c r="M9" s="20">
        <f>IF(N20-(M7+M8)&lt;0,0,IF(N20-(M7+M8)&gt;200000,200000,N20-(M7+M8)))</f>
        <v>0</v>
      </c>
      <c r="N9" s="20"/>
      <c r="O9" s="21">
        <v>0.1</v>
      </c>
      <c r="P9" s="22"/>
      <c r="Q9" s="20">
        <f t="shared" si="0"/>
        <v>0</v>
      </c>
    </row>
    <row r="10" spans="1:18" ht="67.5" customHeight="1" thickBot="1" x14ac:dyDescent="1">
      <c r="A10" s="103">
        <v>5</v>
      </c>
      <c r="B10" s="9" t="s">
        <v>20</v>
      </c>
      <c r="C10" s="16">
        <v>0</v>
      </c>
      <c r="D10" s="23">
        <f>-SUM(C10*30/100)</f>
        <v>0</v>
      </c>
      <c r="E10" s="26">
        <f>SUM(C10:D10)</f>
        <v>0</v>
      </c>
      <c r="G10" s="6" t="s">
        <v>21</v>
      </c>
      <c r="H10" s="13"/>
      <c r="I10" s="8" t="s">
        <v>22</v>
      </c>
      <c r="L10" s="19" t="s">
        <v>41</v>
      </c>
      <c r="M10" s="20">
        <f>IF(N20-(M7+M8+M9)&lt;0,0,IF(N20-(M7+M8+M9)&gt;250000,250000,N20-(M7+M8+M9)))</f>
        <v>0</v>
      </c>
      <c r="N10" s="20"/>
      <c r="O10" s="21">
        <v>0.15</v>
      </c>
      <c r="P10" s="22"/>
      <c r="Q10" s="20">
        <f t="shared" si="0"/>
        <v>0</v>
      </c>
    </row>
    <row r="11" spans="1:18" ht="60" customHeight="1" thickBot="1" x14ac:dyDescent="1">
      <c r="A11" s="103">
        <v>6</v>
      </c>
      <c r="B11" s="9" t="s">
        <v>23</v>
      </c>
      <c r="C11" s="16">
        <v>0</v>
      </c>
      <c r="D11" s="23">
        <f t="shared" ref="D11:D13" si="1">-C11*0.6</f>
        <v>0</v>
      </c>
      <c r="E11" s="26">
        <f>C11+D11</f>
        <v>0</v>
      </c>
      <c r="G11" s="6" t="s">
        <v>24</v>
      </c>
      <c r="H11" s="13"/>
      <c r="I11" s="8" t="s">
        <v>25</v>
      </c>
      <c r="L11" s="27" t="s">
        <v>42</v>
      </c>
      <c r="M11" s="20">
        <f>IF(N20-(M7+M8+M9+M10)&lt;0,0,IF(N20-(M7+M8+M9+M10)&gt;250000,250000,N20-(M7+M8+M9+M10)))</f>
        <v>0</v>
      </c>
      <c r="N11" s="20"/>
      <c r="O11" s="21">
        <v>0.2</v>
      </c>
      <c r="P11" s="22"/>
      <c r="Q11" s="20">
        <f t="shared" si="0"/>
        <v>0</v>
      </c>
    </row>
    <row r="12" spans="1:18" ht="60" customHeight="1" thickBot="1" x14ac:dyDescent="1">
      <c r="A12" s="103">
        <v>7</v>
      </c>
      <c r="B12" s="9" t="s">
        <v>30</v>
      </c>
      <c r="C12" s="16">
        <v>0</v>
      </c>
      <c r="D12" s="23">
        <f t="shared" si="1"/>
        <v>0</v>
      </c>
      <c r="E12" s="26">
        <f t="shared" ref="E12:E13" si="2">C12+D12</f>
        <v>0</v>
      </c>
      <c r="G12" s="6" t="s">
        <v>31</v>
      </c>
      <c r="H12" s="13"/>
      <c r="I12" s="8" t="s">
        <v>32</v>
      </c>
      <c r="L12" s="27" t="s">
        <v>45</v>
      </c>
      <c r="M12" s="20">
        <f>IF(N20-(M7+M8+M9+M10+M11)&lt;0,0,IF(N20-(M7+M8+M9+M10+M11)&gt;1000000,1000000,N20-(M7+M8+M9+M10+M11)))</f>
        <v>0</v>
      </c>
      <c r="N12" s="20"/>
      <c r="O12" s="21">
        <v>0.25</v>
      </c>
      <c r="P12" s="22"/>
      <c r="Q12" s="20">
        <f t="shared" si="0"/>
        <v>0</v>
      </c>
    </row>
    <row r="13" spans="1:18" ht="72.5" customHeight="1" thickBot="1" x14ac:dyDescent="1">
      <c r="A13" s="103">
        <v>8</v>
      </c>
      <c r="B13" s="9" t="s">
        <v>34</v>
      </c>
      <c r="C13" s="16">
        <v>0</v>
      </c>
      <c r="D13" s="28">
        <f t="shared" si="1"/>
        <v>0</v>
      </c>
      <c r="E13" s="26">
        <f t="shared" si="2"/>
        <v>0</v>
      </c>
      <c r="G13" s="6" t="s">
        <v>35</v>
      </c>
      <c r="H13" s="13"/>
      <c r="I13" s="8" t="s">
        <v>57</v>
      </c>
      <c r="L13" s="29" t="s">
        <v>48</v>
      </c>
      <c r="M13" s="20">
        <f>IF(N20-(M7+M8+M9+M10+M11+M12)&lt;0,0,IF(N20-(M7+M8+M9+M10+M11+M12)&gt;3000000,3000000,N20-(M7+M8+M9+M10+M11+M12)))</f>
        <v>0</v>
      </c>
      <c r="N13" s="20"/>
      <c r="O13" s="21">
        <v>0.3</v>
      </c>
      <c r="P13" s="22"/>
      <c r="Q13" s="20">
        <f t="shared" si="0"/>
        <v>0</v>
      </c>
    </row>
    <row r="14" spans="1:18" ht="56.75" customHeight="1" thickBot="1" x14ac:dyDescent="1.1499999999999999">
      <c r="C14" s="30">
        <f t="shared" ref="C14:D14" si="3">SUM(C6:C13)</f>
        <v>312000</v>
      </c>
      <c r="D14" s="31">
        <f t="shared" si="3"/>
        <v>-100000</v>
      </c>
      <c r="G14" s="6" t="s">
        <v>37</v>
      </c>
      <c r="H14" s="13"/>
      <c r="I14" s="8" t="s">
        <v>38</v>
      </c>
      <c r="L14" s="27">
        <v>5000001</v>
      </c>
      <c r="M14" s="20">
        <f>IF(N20-(M7+M8+M9+M10+M11+M12+M13)&lt;0,0,N20-(M7+M8+M9+M10+M11+M12+M13))</f>
        <v>0</v>
      </c>
      <c r="N14" s="20"/>
      <c r="O14" s="21">
        <v>0.35</v>
      </c>
      <c r="P14" s="22"/>
      <c r="Q14" s="20">
        <f t="shared" si="0"/>
        <v>0</v>
      </c>
    </row>
    <row r="15" spans="1:18" ht="64.25" customHeight="1" thickTop="1" thickBot="1" x14ac:dyDescent="1.1499999999999999">
      <c r="D15" s="32" t="s">
        <v>40</v>
      </c>
      <c r="E15" s="33">
        <f>SUM(E6:E13)</f>
        <v>212000</v>
      </c>
      <c r="G15" s="36" t="s">
        <v>85</v>
      </c>
      <c r="H15" s="13"/>
      <c r="I15" s="35" t="s">
        <v>77</v>
      </c>
      <c r="L15" s="22"/>
      <c r="M15" s="30">
        <f>SUM(M7:M14)</f>
        <v>152000</v>
      </c>
      <c r="N15" s="20"/>
      <c r="O15" s="22"/>
      <c r="P15" s="22"/>
      <c r="Q15" s="30">
        <f>SUM(Q7:Q14)</f>
        <v>100</v>
      </c>
      <c r="R15" s="1" t="s">
        <v>49</v>
      </c>
    </row>
    <row r="16" spans="1:18" ht="67.5" customHeight="1" x14ac:dyDescent="0.95">
      <c r="E16" s="20"/>
      <c r="G16" s="34" t="s">
        <v>78</v>
      </c>
      <c r="H16" s="13"/>
      <c r="I16" s="8" t="s">
        <v>79</v>
      </c>
      <c r="O16" s="20"/>
    </row>
    <row r="17" spans="1:18" ht="82.5" customHeight="1" x14ac:dyDescent="1.1000000000000001">
      <c r="A17" s="104"/>
      <c r="G17" s="6" t="s">
        <v>43</v>
      </c>
      <c r="H17" s="13"/>
      <c r="I17" s="8" t="s">
        <v>44</v>
      </c>
      <c r="P17" s="37"/>
      <c r="Q17" s="38">
        <f>Q15/12</f>
        <v>8.3333333333333339</v>
      </c>
      <c r="R17" s="1" t="s">
        <v>51</v>
      </c>
    </row>
    <row r="18" spans="1:18" ht="71.75" customHeight="1" x14ac:dyDescent="1.1000000000000001">
      <c r="G18" s="6" t="s">
        <v>46</v>
      </c>
      <c r="H18" s="13"/>
      <c r="I18" s="8" t="s">
        <v>47</v>
      </c>
      <c r="M18" s="32" t="s">
        <v>5</v>
      </c>
      <c r="N18" s="39">
        <f>E15</f>
        <v>212000</v>
      </c>
    </row>
    <row r="19" spans="1:18" ht="66.5" customHeight="1" x14ac:dyDescent="1.1000000000000001">
      <c r="G19" s="41" t="s">
        <v>86</v>
      </c>
      <c r="H19" s="13"/>
      <c r="I19" s="8" t="s">
        <v>93</v>
      </c>
      <c r="M19" s="32" t="s">
        <v>8</v>
      </c>
      <c r="N19" s="40">
        <f>H25</f>
        <v>60000</v>
      </c>
    </row>
    <row r="20" spans="1:18" ht="64.5" customHeight="1" x14ac:dyDescent="1.1000000000000001">
      <c r="G20" s="41" t="s">
        <v>87</v>
      </c>
      <c r="H20" s="13"/>
      <c r="I20" s="42" t="s">
        <v>59</v>
      </c>
      <c r="L20" s="43"/>
      <c r="M20" s="44" t="s">
        <v>11</v>
      </c>
      <c r="N20" s="45">
        <f>E15-H25</f>
        <v>152000</v>
      </c>
    </row>
    <row r="21" spans="1:18" ht="69" customHeight="1" x14ac:dyDescent="1.1000000000000001">
      <c r="B21" s="46"/>
      <c r="G21" s="108" t="s">
        <v>88</v>
      </c>
      <c r="H21" s="13"/>
      <c r="I21" s="51" t="s">
        <v>50</v>
      </c>
      <c r="L21" s="47"/>
      <c r="M21" s="48" t="s">
        <v>14</v>
      </c>
      <c r="N21" s="49">
        <f>IF(N20&gt;5000000,((N20-5000000)*35%)+965000,IF(N20&gt;2000000,((N20-2000000)*30%)+365000,IF(N20&gt;1000000,((N20-1000000)*25%)+115000,IF(N20&gt;750000,((N20-750000)*20%)+65000,IF(N20&gt;500000,((N20-500000)*15%)+27500,IF(N20&gt;300000,((N20-300000)*10%)+7500,IF(N20&gt;150000,((N20-150000)*5%)+0,0)))))))</f>
        <v>100</v>
      </c>
    </row>
    <row r="22" spans="1:18" ht="71.75" customHeight="1" x14ac:dyDescent="1.1000000000000001">
      <c r="A22" s="32"/>
      <c r="G22" s="50" t="s">
        <v>89</v>
      </c>
      <c r="H22" s="13"/>
      <c r="I22" s="51" t="s">
        <v>94</v>
      </c>
      <c r="L22" s="46"/>
      <c r="M22" s="52" t="s">
        <v>19</v>
      </c>
      <c r="N22" s="53">
        <f>(C7*0.03)+(C10*0.05)</f>
        <v>0</v>
      </c>
    </row>
    <row r="23" spans="1:18" ht="66" customHeight="1" x14ac:dyDescent="1.1000000000000001">
      <c r="A23" s="32"/>
      <c r="G23" s="109" t="s">
        <v>90</v>
      </c>
      <c r="H23" s="13"/>
      <c r="I23" s="54" t="s">
        <v>95</v>
      </c>
      <c r="N23" s="60">
        <f>N21-N22</f>
        <v>100</v>
      </c>
      <c r="O23" s="55">
        <f>N21/C14</f>
        <v>3.2051282051282051E-4</v>
      </c>
    </row>
    <row r="24" spans="1:18" ht="49.25" customHeight="1" thickBot="1" x14ac:dyDescent="1.1499999999999999">
      <c r="A24" s="32"/>
      <c r="G24" s="56" t="s">
        <v>91</v>
      </c>
      <c r="H24" s="13"/>
      <c r="I24" s="57" t="s">
        <v>96</v>
      </c>
      <c r="M24" s="44" t="s">
        <v>53</v>
      </c>
      <c r="N24" s="99" t="s">
        <v>54</v>
      </c>
      <c r="O24" s="58">
        <f>C14*0.15</f>
        <v>46800</v>
      </c>
    </row>
    <row r="25" spans="1:18" ht="44.75" customHeight="1" thickBot="1" x14ac:dyDescent="1.1499999999999999">
      <c r="G25" s="32" t="s">
        <v>52</v>
      </c>
      <c r="H25" s="59">
        <f>SUM(H5:H24)</f>
        <v>60000</v>
      </c>
      <c r="I25" s="2"/>
      <c r="N25" s="100" t="s">
        <v>55</v>
      </c>
      <c r="O25" s="58">
        <f>C14*0.2</f>
        <v>62400</v>
      </c>
    </row>
    <row r="26" spans="1:18" ht="33.65" customHeight="1" x14ac:dyDescent="0.95">
      <c r="I26" s="2"/>
    </row>
    <row r="27" spans="1:18" ht="12" customHeight="1" x14ac:dyDescent="0.95">
      <c r="I27" s="2"/>
    </row>
    <row r="28" spans="1:18" ht="12" customHeight="1" x14ac:dyDescent="0.95">
      <c r="I28" s="2"/>
    </row>
    <row r="29" spans="1:18" ht="12" customHeight="1" x14ac:dyDescent="0.95">
      <c r="I29" s="2"/>
    </row>
    <row r="30" spans="1:18" ht="12" customHeight="1" x14ac:dyDescent="0.95">
      <c r="I30" s="2"/>
    </row>
    <row r="31" spans="1:18" ht="12" customHeight="1" x14ac:dyDescent="0.95">
      <c r="I31" s="2"/>
    </row>
    <row r="32" spans="1:18" ht="12" customHeight="1" x14ac:dyDescent="0.95">
      <c r="I32" s="2"/>
    </row>
    <row r="33" spans="9:9" ht="12" customHeight="1" x14ac:dyDescent="0.95">
      <c r="I33" s="2"/>
    </row>
    <row r="34" spans="9:9" ht="12" customHeight="1" x14ac:dyDescent="0.95">
      <c r="I34" s="2"/>
    </row>
    <row r="35" spans="9:9" ht="12" customHeight="1" x14ac:dyDescent="0.95">
      <c r="I35" s="2"/>
    </row>
    <row r="36" spans="9:9" ht="12" customHeight="1" x14ac:dyDescent="0.95">
      <c r="I36" s="2"/>
    </row>
    <row r="37" spans="9:9" ht="12" customHeight="1" x14ac:dyDescent="0.95">
      <c r="I37" s="2"/>
    </row>
    <row r="38" spans="9:9" ht="12" customHeight="1" x14ac:dyDescent="0.95">
      <c r="I38" s="2"/>
    </row>
    <row r="39" spans="9:9" ht="12" customHeight="1" x14ac:dyDescent="0.95">
      <c r="I39" s="2"/>
    </row>
    <row r="40" spans="9:9" ht="12" customHeight="1" x14ac:dyDescent="0.95">
      <c r="I40" s="2"/>
    </row>
    <row r="41" spans="9:9" ht="12" customHeight="1" x14ac:dyDescent="0.95">
      <c r="I41" s="2"/>
    </row>
    <row r="42" spans="9:9" ht="12" customHeight="1" x14ac:dyDescent="0.95">
      <c r="I42" s="2"/>
    </row>
    <row r="43" spans="9:9" ht="12" customHeight="1" x14ac:dyDescent="0.95">
      <c r="I43" s="2"/>
    </row>
    <row r="44" spans="9:9" ht="12" customHeight="1" x14ac:dyDescent="0.95">
      <c r="I44" s="2"/>
    </row>
    <row r="45" spans="9:9" ht="12" customHeight="1" x14ac:dyDescent="0.95">
      <c r="I45" s="2"/>
    </row>
    <row r="46" spans="9:9" ht="12" customHeight="1" x14ac:dyDescent="0.95">
      <c r="I46" s="2"/>
    </row>
    <row r="47" spans="9:9" ht="12" customHeight="1" x14ac:dyDescent="0.95">
      <c r="I47" s="2"/>
    </row>
    <row r="48" spans="9:9" ht="12" customHeight="1" x14ac:dyDescent="0.95">
      <c r="I48" s="2"/>
    </row>
    <row r="49" spans="9:9" ht="12" customHeight="1" x14ac:dyDescent="0.95">
      <c r="I49" s="2"/>
    </row>
    <row r="50" spans="9:9" ht="12" customHeight="1" x14ac:dyDescent="0.95">
      <c r="I50" s="2"/>
    </row>
    <row r="51" spans="9:9" ht="12" customHeight="1" x14ac:dyDescent="0.95">
      <c r="I51" s="2"/>
    </row>
    <row r="52" spans="9:9" ht="12" customHeight="1" x14ac:dyDescent="0.95">
      <c r="I52" s="2"/>
    </row>
    <row r="53" spans="9:9" ht="12" customHeight="1" x14ac:dyDescent="0.95">
      <c r="I53" s="2"/>
    </row>
    <row r="54" spans="9:9" ht="12" customHeight="1" x14ac:dyDescent="0.95">
      <c r="I54" s="2"/>
    </row>
    <row r="55" spans="9:9" ht="12" customHeight="1" x14ac:dyDescent="0.95">
      <c r="I55" s="2"/>
    </row>
    <row r="56" spans="9:9" ht="12" customHeight="1" x14ac:dyDescent="0.95">
      <c r="I56" s="2"/>
    </row>
    <row r="57" spans="9:9" ht="12" customHeight="1" x14ac:dyDescent="0.95">
      <c r="I57" s="2"/>
    </row>
    <row r="58" spans="9:9" ht="12" customHeight="1" x14ac:dyDescent="0.95">
      <c r="I58" s="2"/>
    </row>
    <row r="59" spans="9:9" ht="12" customHeight="1" x14ac:dyDescent="0.95">
      <c r="I59" s="2"/>
    </row>
    <row r="60" spans="9:9" ht="12" customHeight="1" x14ac:dyDescent="0.95">
      <c r="I60" s="2"/>
    </row>
    <row r="61" spans="9:9" ht="12" customHeight="1" x14ac:dyDescent="0.95">
      <c r="I61" s="2"/>
    </row>
    <row r="62" spans="9:9" ht="12" customHeight="1" x14ac:dyDescent="0.95">
      <c r="I62" s="2"/>
    </row>
    <row r="63" spans="9:9" ht="12" customHeight="1" x14ac:dyDescent="0.95">
      <c r="I63" s="2"/>
    </row>
    <row r="64" spans="9:9" ht="12" customHeight="1" x14ac:dyDescent="0.95">
      <c r="I64" s="2"/>
    </row>
    <row r="65" spans="9:9" ht="12" customHeight="1" x14ac:dyDescent="0.95">
      <c r="I65" s="2"/>
    </row>
    <row r="66" spans="9:9" ht="12" customHeight="1" x14ac:dyDescent="0.95">
      <c r="I66" s="2"/>
    </row>
    <row r="67" spans="9:9" ht="12" customHeight="1" x14ac:dyDescent="0.95">
      <c r="I67" s="2"/>
    </row>
    <row r="68" spans="9:9" ht="12" customHeight="1" x14ac:dyDescent="0.95">
      <c r="I68" s="2"/>
    </row>
    <row r="69" spans="9:9" ht="12" customHeight="1" x14ac:dyDescent="0.95">
      <c r="I69" s="2"/>
    </row>
    <row r="70" spans="9:9" ht="12" customHeight="1" x14ac:dyDescent="0.95">
      <c r="I70" s="2"/>
    </row>
    <row r="71" spans="9:9" ht="12" customHeight="1" x14ac:dyDescent="0.95">
      <c r="I71" s="2"/>
    </row>
    <row r="72" spans="9:9" ht="12" customHeight="1" x14ac:dyDescent="0.95">
      <c r="I72" s="2"/>
    </row>
    <row r="73" spans="9:9" ht="12" customHeight="1" x14ac:dyDescent="0.95">
      <c r="I73" s="2"/>
    </row>
    <row r="74" spans="9:9" ht="12" customHeight="1" x14ac:dyDescent="0.95">
      <c r="I74" s="2"/>
    </row>
    <row r="75" spans="9:9" ht="12" customHeight="1" x14ac:dyDescent="0.95">
      <c r="I75" s="2"/>
    </row>
    <row r="76" spans="9:9" ht="12" customHeight="1" x14ac:dyDescent="0.95">
      <c r="I76" s="2"/>
    </row>
    <row r="77" spans="9:9" ht="12" customHeight="1" x14ac:dyDescent="0.95">
      <c r="I77" s="2"/>
    </row>
    <row r="78" spans="9:9" ht="12" customHeight="1" x14ac:dyDescent="0.95">
      <c r="I78" s="2"/>
    </row>
    <row r="79" spans="9:9" ht="12" customHeight="1" x14ac:dyDescent="0.95">
      <c r="I79" s="2"/>
    </row>
    <row r="80" spans="9:9" ht="12" customHeight="1" x14ac:dyDescent="0.95">
      <c r="I80" s="2"/>
    </row>
    <row r="81" spans="9:9" ht="12" customHeight="1" x14ac:dyDescent="0.95">
      <c r="I81" s="2"/>
    </row>
    <row r="82" spans="9:9" ht="12" customHeight="1" x14ac:dyDescent="0.95">
      <c r="I82" s="2"/>
    </row>
    <row r="83" spans="9:9" ht="12" customHeight="1" x14ac:dyDescent="0.95">
      <c r="I83" s="2"/>
    </row>
    <row r="84" spans="9:9" ht="12" customHeight="1" x14ac:dyDescent="0.95">
      <c r="I84" s="2"/>
    </row>
    <row r="85" spans="9:9" ht="12" customHeight="1" x14ac:dyDescent="0.95">
      <c r="I85" s="2"/>
    </row>
    <row r="86" spans="9:9" ht="12" customHeight="1" x14ac:dyDescent="0.95">
      <c r="I86" s="2"/>
    </row>
    <row r="87" spans="9:9" ht="12" customHeight="1" x14ac:dyDescent="0.95">
      <c r="I87" s="2"/>
    </row>
    <row r="88" spans="9:9" ht="12" customHeight="1" x14ac:dyDescent="0.95">
      <c r="I88" s="2"/>
    </row>
    <row r="89" spans="9:9" ht="12" customHeight="1" x14ac:dyDescent="0.95">
      <c r="I89" s="2"/>
    </row>
    <row r="90" spans="9:9" ht="15" customHeight="1" x14ac:dyDescent="0.95">
      <c r="I90" s="2"/>
    </row>
  </sheetData>
  <mergeCells count="6">
    <mergeCell ref="L3:Q3"/>
    <mergeCell ref="L2:Q2"/>
    <mergeCell ref="A2:F2"/>
    <mergeCell ref="B3:E3"/>
    <mergeCell ref="G3:I3"/>
    <mergeCell ref="G2:I2"/>
  </mergeCells>
  <pageMargins left="0.47244094488188981" right="0" top="0.19685039370078741" bottom="0" header="0" footer="0"/>
  <pageSetup paperSize="9" scale="4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188FC-4D08-4C5D-96BD-B7552C9760D4}">
  <sheetPr>
    <tabColor rgb="FF92D050"/>
  </sheetPr>
  <dimension ref="A1:R90"/>
  <sheetViews>
    <sheetView showGridLines="0" view="pageBreakPreview" topLeftCell="G22" zoomScale="62" zoomScaleNormal="40" zoomScaleSheetLayoutView="62" workbookViewId="0">
      <selection activeCell="O24" sqref="O24"/>
    </sheetView>
  </sheetViews>
  <sheetFormatPr defaultColWidth="12.6328125" defaultRowHeight="15" customHeight="1" outlineLevelCol="1" x14ac:dyDescent="0.95"/>
  <cols>
    <col min="1" max="1" width="15.6328125" style="101" customWidth="1"/>
    <col min="2" max="2" width="49.36328125" style="1" customWidth="1"/>
    <col min="3" max="3" width="42.54296875" style="1" customWidth="1"/>
    <col min="4" max="4" width="42.36328125" style="1" customWidth="1"/>
    <col min="5" max="5" width="41.6328125" style="1" customWidth="1"/>
    <col min="6" max="6" width="8.6328125" style="1" customWidth="1"/>
    <col min="7" max="7" width="61.1796875" style="1" customWidth="1" outlineLevel="1"/>
    <col min="8" max="8" width="19.6328125" style="1" customWidth="1" outlineLevel="1"/>
    <col min="9" max="9" width="127.90625" style="1" customWidth="1" outlineLevel="1"/>
    <col min="10" max="10" width="7.36328125" style="1" customWidth="1"/>
    <col min="11" max="11" width="22.36328125" style="1" customWidth="1"/>
    <col min="12" max="12" width="39.6328125" style="1" customWidth="1"/>
    <col min="13" max="13" width="37.90625" style="1" customWidth="1"/>
    <col min="14" max="14" width="20.453125" style="1" customWidth="1"/>
    <col min="15" max="15" width="18" style="1" bestFit="1" customWidth="1"/>
    <col min="16" max="16" width="12.36328125" style="1" customWidth="1"/>
    <col min="17" max="17" width="29.6328125" style="1" customWidth="1"/>
    <col min="18" max="18" width="11.453125" style="1" customWidth="1"/>
    <col min="19" max="16384" width="12.6328125" style="1"/>
  </cols>
  <sheetData>
    <row r="1" spans="1:18" ht="12" customHeight="1" x14ac:dyDescent="0.95">
      <c r="I1" s="2"/>
    </row>
    <row r="2" spans="1:18" ht="48" customHeight="1" x14ac:dyDescent="1.1499999999999999">
      <c r="A2" s="119" t="s">
        <v>101</v>
      </c>
      <c r="B2" s="118"/>
      <c r="C2" s="118"/>
      <c r="D2" s="118"/>
      <c r="E2" s="118"/>
      <c r="F2" s="118"/>
      <c r="G2" s="121" t="s">
        <v>101</v>
      </c>
      <c r="H2" s="121"/>
      <c r="I2" s="121"/>
      <c r="J2" s="110"/>
      <c r="K2" s="107"/>
      <c r="L2" s="118" t="s">
        <v>101</v>
      </c>
      <c r="M2" s="118"/>
      <c r="N2" s="118"/>
      <c r="O2" s="118"/>
      <c r="P2" s="118"/>
      <c r="Q2" s="118"/>
    </row>
    <row r="3" spans="1:18" s="4" customFormat="1" ht="45.65" customHeight="1" x14ac:dyDescent="0.25">
      <c r="A3" s="102"/>
      <c r="B3" s="120" t="s">
        <v>75</v>
      </c>
      <c r="C3" s="120"/>
      <c r="D3" s="120"/>
      <c r="E3" s="120"/>
      <c r="F3" s="3"/>
      <c r="G3" s="117" t="s">
        <v>83</v>
      </c>
      <c r="H3" s="117"/>
      <c r="I3" s="117"/>
      <c r="J3" s="3"/>
      <c r="K3" s="3"/>
      <c r="L3" s="117" t="s">
        <v>58</v>
      </c>
      <c r="M3" s="117"/>
      <c r="N3" s="117"/>
      <c r="O3" s="117"/>
      <c r="P3" s="117"/>
      <c r="Q3" s="117"/>
    </row>
    <row r="4" spans="1:18" ht="12" customHeight="1" x14ac:dyDescent="0.95">
      <c r="I4" s="2"/>
    </row>
    <row r="5" spans="1:18" ht="49.25" customHeight="1" thickBot="1" x14ac:dyDescent="1.1499999999999999">
      <c r="C5" s="5" t="s">
        <v>0</v>
      </c>
      <c r="D5" s="5" t="s">
        <v>1</v>
      </c>
      <c r="E5" s="5" t="s">
        <v>2</v>
      </c>
      <c r="G5" s="6" t="s">
        <v>3</v>
      </c>
      <c r="H5" s="7">
        <v>60000</v>
      </c>
      <c r="I5" s="8" t="s">
        <v>4</v>
      </c>
    </row>
    <row r="6" spans="1:18" ht="66.5" customHeight="1" thickBot="1" x14ac:dyDescent="1.1499999999999999">
      <c r="A6" s="103">
        <v>1</v>
      </c>
      <c r="B6" s="9" t="s">
        <v>6</v>
      </c>
      <c r="C6" s="10">
        <f>50000*12</f>
        <v>600000</v>
      </c>
      <c r="D6" s="11">
        <f>-IF((C6+C7)*50%&gt;100000,100000,(C6+C7)*50%)</f>
        <v>-100000</v>
      </c>
      <c r="E6" s="12">
        <f>C6+C7+D6</f>
        <v>500000</v>
      </c>
      <c r="G6" s="6" t="s">
        <v>7</v>
      </c>
      <c r="H6" s="13"/>
      <c r="I6" s="8" t="s">
        <v>56</v>
      </c>
      <c r="L6" s="14" t="s">
        <v>26</v>
      </c>
      <c r="M6" s="15" t="s">
        <v>27</v>
      </c>
      <c r="N6" s="15"/>
      <c r="O6" s="14" t="s">
        <v>28</v>
      </c>
      <c r="P6" s="14"/>
      <c r="Q6" s="15" t="s">
        <v>29</v>
      </c>
    </row>
    <row r="7" spans="1:18" ht="72.5" customHeight="1" thickBot="1" x14ac:dyDescent="1">
      <c r="A7" s="103">
        <v>2</v>
      </c>
      <c r="B7" s="9" t="s">
        <v>9</v>
      </c>
      <c r="C7" s="16">
        <v>0</v>
      </c>
      <c r="D7" s="17"/>
      <c r="E7" s="18"/>
      <c r="G7" s="6" t="s">
        <v>10</v>
      </c>
      <c r="H7" s="13"/>
      <c r="I7" s="8" t="s">
        <v>84</v>
      </c>
      <c r="L7" s="19" t="s">
        <v>33</v>
      </c>
      <c r="M7" s="20">
        <f>IF(N20-0&lt;0,0,IF(N20&gt;150000,150000,N20))</f>
        <v>150000</v>
      </c>
      <c r="N7" s="20"/>
      <c r="O7" s="21">
        <v>0</v>
      </c>
      <c r="P7" s="22"/>
      <c r="Q7" s="20">
        <f t="shared" ref="Q7:Q14" si="0">M7*O7</f>
        <v>0</v>
      </c>
    </row>
    <row r="8" spans="1:18" ht="120" customHeight="1" thickBot="1" x14ac:dyDescent="1">
      <c r="A8" s="103">
        <v>3</v>
      </c>
      <c r="B8" s="98" t="s">
        <v>12</v>
      </c>
      <c r="C8" s="16">
        <v>0</v>
      </c>
      <c r="D8" s="23">
        <f>-IF((C8)*50%&gt;100000,100000,(C8)*50%)</f>
        <v>0</v>
      </c>
      <c r="E8" s="24">
        <f>SUM(C8:D8)</f>
        <v>0</v>
      </c>
      <c r="G8" s="6" t="s">
        <v>13</v>
      </c>
      <c r="H8" s="13"/>
      <c r="I8" s="8" t="s">
        <v>76</v>
      </c>
      <c r="L8" s="19" t="s">
        <v>36</v>
      </c>
      <c r="M8" s="20">
        <f>IF(N20-M7&lt;0,0,IF(N20-M7&gt;150000,150000,N20-M7))</f>
        <v>30000</v>
      </c>
      <c r="N8" s="20"/>
      <c r="O8" s="21">
        <v>0.05</v>
      </c>
      <c r="P8" s="22"/>
      <c r="Q8" s="20">
        <f t="shared" si="0"/>
        <v>1500</v>
      </c>
    </row>
    <row r="9" spans="1:18" ht="66.5" customHeight="1" thickBot="1" x14ac:dyDescent="1">
      <c r="A9" s="103">
        <v>4</v>
      </c>
      <c r="B9" s="9" t="s">
        <v>15</v>
      </c>
      <c r="C9" s="16">
        <v>0</v>
      </c>
      <c r="D9" s="25" t="s">
        <v>16</v>
      </c>
      <c r="E9" s="26">
        <f>SUM(C9)</f>
        <v>0</v>
      </c>
      <c r="G9" s="6" t="s">
        <v>17</v>
      </c>
      <c r="H9" s="13">
        <v>60000</v>
      </c>
      <c r="I9" s="8" t="s">
        <v>18</v>
      </c>
      <c r="L9" s="19" t="s">
        <v>39</v>
      </c>
      <c r="M9" s="20">
        <f>IF(N20-(M7+M8)&lt;0,0,IF(N20-(M7+M8)&gt;200000,200000,N20-(M7+M8)))</f>
        <v>0</v>
      </c>
      <c r="N9" s="20"/>
      <c r="O9" s="21">
        <v>0.1</v>
      </c>
      <c r="P9" s="22"/>
      <c r="Q9" s="20">
        <f t="shared" si="0"/>
        <v>0</v>
      </c>
    </row>
    <row r="10" spans="1:18" ht="67.5" customHeight="1" thickBot="1" x14ac:dyDescent="1">
      <c r="A10" s="103">
        <v>5</v>
      </c>
      <c r="B10" s="9" t="s">
        <v>20</v>
      </c>
      <c r="C10" s="16">
        <v>0</v>
      </c>
      <c r="D10" s="23">
        <f>-SUM(C10*30/100)</f>
        <v>0</v>
      </c>
      <c r="E10" s="26">
        <f>SUM(C10:D10)</f>
        <v>0</v>
      </c>
      <c r="G10" s="6" t="s">
        <v>21</v>
      </c>
      <c r="H10" s="13"/>
      <c r="I10" s="8" t="s">
        <v>22</v>
      </c>
      <c r="L10" s="19" t="s">
        <v>41</v>
      </c>
      <c r="M10" s="20">
        <f>IF(N20-(M7+M8+M9)&lt;0,0,IF(N20-(M7+M8+M9)&gt;250000,250000,N20-(M7+M8+M9)))</f>
        <v>0</v>
      </c>
      <c r="N10" s="20"/>
      <c r="O10" s="21">
        <v>0.15</v>
      </c>
      <c r="P10" s="22"/>
      <c r="Q10" s="20">
        <f t="shared" si="0"/>
        <v>0</v>
      </c>
    </row>
    <row r="11" spans="1:18" ht="60" customHeight="1" thickBot="1" x14ac:dyDescent="1">
      <c r="A11" s="103">
        <v>6</v>
      </c>
      <c r="B11" s="9" t="s">
        <v>23</v>
      </c>
      <c r="C11" s="16">
        <v>0</v>
      </c>
      <c r="D11" s="23">
        <f t="shared" ref="D11:D13" si="1">-C11*0.6</f>
        <v>0</v>
      </c>
      <c r="E11" s="26">
        <f>C11+D11</f>
        <v>0</v>
      </c>
      <c r="G11" s="6" t="s">
        <v>24</v>
      </c>
      <c r="H11" s="13">
        <v>100000</v>
      </c>
      <c r="I11" s="8" t="s">
        <v>25</v>
      </c>
      <c r="L11" s="27" t="s">
        <v>42</v>
      </c>
      <c r="M11" s="20">
        <f>IF(N20-(M7+M8+M9+M10)&lt;0,0,IF(N20-(M7+M8+M9+M10)&gt;250000,250000,N20-(M7+M8+M9+M10)))</f>
        <v>0</v>
      </c>
      <c r="N11" s="20"/>
      <c r="O11" s="21">
        <v>0.2</v>
      </c>
      <c r="P11" s="22"/>
      <c r="Q11" s="20">
        <f t="shared" si="0"/>
        <v>0</v>
      </c>
    </row>
    <row r="12" spans="1:18" ht="60" customHeight="1" thickBot="1" x14ac:dyDescent="1">
      <c r="A12" s="103">
        <v>7</v>
      </c>
      <c r="B12" s="9" t="s">
        <v>30</v>
      </c>
      <c r="C12" s="16">
        <v>0</v>
      </c>
      <c r="D12" s="23">
        <f t="shared" si="1"/>
        <v>0</v>
      </c>
      <c r="E12" s="26">
        <f t="shared" ref="E12:E13" si="2">C12+D12</f>
        <v>0</v>
      </c>
      <c r="G12" s="6" t="s">
        <v>31</v>
      </c>
      <c r="H12" s="13"/>
      <c r="I12" s="8" t="s">
        <v>32</v>
      </c>
      <c r="L12" s="27" t="s">
        <v>45</v>
      </c>
      <c r="M12" s="20">
        <f>IF(N20-(M7+M8+M9+M10+M11)&lt;0,0,IF(N20-(M7+M8+M9+M10+M11)&gt;1000000,1000000,N20-(M7+M8+M9+M10+M11)))</f>
        <v>0</v>
      </c>
      <c r="N12" s="20"/>
      <c r="O12" s="21">
        <v>0.25</v>
      </c>
      <c r="P12" s="22"/>
      <c r="Q12" s="20">
        <f t="shared" si="0"/>
        <v>0</v>
      </c>
    </row>
    <row r="13" spans="1:18" ht="72.5" customHeight="1" thickBot="1" x14ac:dyDescent="1">
      <c r="A13" s="103">
        <v>8</v>
      </c>
      <c r="B13" s="9" t="s">
        <v>34</v>
      </c>
      <c r="C13" s="16">
        <v>0</v>
      </c>
      <c r="D13" s="28">
        <f t="shared" si="1"/>
        <v>0</v>
      </c>
      <c r="E13" s="26">
        <f t="shared" si="2"/>
        <v>0</v>
      </c>
      <c r="G13" s="6" t="s">
        <v>35</v>
      </c>
      <c r="H13" s="13"/>
      <c r="I13" s="8" t="s">
        <v>57</v>
      </c>
      <c r="L13" s="29" t="s">
        <v>48</v>
      </c>
      <c r="M13" s="20">
        <f>IF(N20-(M7+M8+M9+M10+M11+M12)&lt;0,0,IF(N20-(M7+M8+M9+M10+M11+M12)&gt;3000000,3000000,N20-(M7+M8+M9+M10+M11+M12)))</f>
        <v>0</v>
      </c>
      <c r="N13" s="20"/>
      <c r="O13" s="21">
        <v>0.3</v>
      </c>
      <c r="P13" s="22"/>
      <c r="Q13" s="20">
        <f t="shared" si="0"/>
        <v>0</v>
      </c>
    </row>
    <row r="14" spans="1:18" ht="56.75" customHeight="1" thickBot="1" x14ac:dyDescent="1.1499999999999999">
      <c r="C14" s="30">
        <f t="shared" ref="C14:D14" si="3">SUM(C6:C13)</f>
        <v>600000</v>
      </c>
      <c r="D14" s="31">
        <f t="shared" si="3"/>
        <v>-100000</v>
      </c>
      <c r="G14" s="6" t="s">
        <v>37</v>
      </c>
      <c r="H14" s="13">
        <v>100000</v>
      </c>
      <c r="I14" s="8" t="s">
        <v>38</v>
      </c>
      <c r="L14" s="27">
        <v>5000001</v>
      </c>
      <c r="M14" s="20">
        <f>IF(N20-(M7+M8+M9+M10+M11+M12+M13)&lt;0,0,N20-(M7+M8+M9+M10+M11+M12+M13))</f>
        <v>0</v>
      </c>
      <c r="N14" s="20"/>
      <c r="O14" s="21">
        <v>0.35</v>
      </c>
      <c r="P14" s="22"/>
      <c r="Q14" s="20">
        <f t="shared" si="0"/>
        <v>0</v>
      </c>
    </row>
    <row r="15" spans="1:18" ht="64.25" customHeight="1" thickTop="1" thickBot="1" x14ac:dyDescent="1.1499999999999999">
      <c r="D15" s="32" t="s">
        <v>40</v>
      </c>
      <c r="E15" s="33">
        <f>SUM(E6:E13)</f>
        <v>500000</v>
      </c>
      <c r="G15" s="36" t="s">
        <v>85</v>
      </c>
      <c r="H15" s="13"/>
      <c r="I15" s="35" t="s">
        <v>77</v>
      </c>
      <c r="L15" s="22"/>
      <c r="M15" s="30">
        <f>SUM(M7:M14)</f>
        <v>180000</v>
      </c>
      <c r="N15" s="20"/>
      <c r="O15" s="22"/>
      <c r="P15" s="22"/>
      <c r="Q15" s="30">
        <f>SUM(Q7:Q14)</f>
        <v>1500</v>
      </c>
      <c r="R15" s="1" t="s">
        <v>49</v>
      </c>
    </row>
    <row r="16" spans="1:18" ht="67.5" customHeight="1" x14ac:dyDescent="0.95">
      <c r="E16" s="20"/>
      <c r="G16" s="34" t="s">
        <v>78</v>
      </c>
      <c r="H16" s="13"/>
      <c r="I16" s="8" t="s">
        <v>79</v>
      </c>
      <c r="O16" s="20"/>
    </row>
    <row r="17" spans="1:18" ht="82.5" customHeight="1" x14ac:dyDescent="1.1000000000000001">
      <c r="A17" s="104"/>
      <c r="G17" s="6" t="s">
        <v>43</v>
      </c>
      <c r="H17" s="13"/>
      <c r="I17" s="8" t="s">
        <v>44</v>
      </c>
      <c r="P17" s="37"/>
      <c r="Q17" s="38">
        <f>Q15/12</f>
        <v>125</v>
      </c>
      <c r="R17" s="1" t="s">
        <v>51</v>
      </c>
    </row>
    <row r="18" spans="1:18" ht="71.75" customHeight="1" x14ac:dyDescent="1.1000000000000001">
      <c r="G18" s="6" t="s">
        <v>46</v>
      </c>
      <c r="H18" s="13"/>
      <c r="I18" s="8" t="s">
        <v>47</v>
      </c>
      <c r="M18" s="32" t="s">
        <v>5</v>
      </c>
      <c r="N18" s="39">
        <f>E15</f>
        <v>500000</v>
      </c>
    </row>
    <row r="19" spans="1:18" ht="66.5" customHeight="1" x14ac:dyDescent="1.1000000000000001">
      <c r="G19" s="41" t="s">
        <v>86</v>
      </c>
      <c r="H19" s="13"/>
      <c r="I19" s="8" t="s">
        <v>93</v>
      </c>
      <c r="M19" s="32" t="s">
        <v>8</v>
      </c>
      <c r="N19" s="40">
        <f>H25</f>
        <v>320000</v>
      </c>
    </row>
    <row r="20" spans="1:18" ht="64.5" customHeight="1" x14ac:dyDescent="1.1000000000000001">
      <c r="G20" s="41" t="s">
        <v>87</v>
      </c>
      <c r="H20" s="13"/>
      <c r="I20" s="42" t="s">
        <v>59</v>
      </c>
      <c r="L20" s="43"/>
      <c r="M20" s="44" t="s">
        <v>11</v>
      </c>
      <c r="N20" s="45">
        <f>E15-H25</f>
        <v>180000</v>
      </c>
    </row>
    <row r="21" spans="1:18" ht="69" customHeight="1" x14ac:dyDescent="1.1000000000000001">
      <c r="B21" s="46"/>
      <c r="G21" s="108" t="s">
        <v>88</v>
      </c>
      <c r="H21" s="13"/>
      <c r="I21" s="51" t="s">
        <v>50</v>
      </c>
      <c r="L21" s="47"/>
      <c r="M21" s="48" t="s">
        <v>14</v>
      </c>
      <c r="N21" s="49">
        <f>IF(N20&gt;5000000,((N20-5000000)*35%)+965000,IF(N20&gt;2000000,((N20-2000000)*30%)+365000,IF(N20&gt;1000000,((N20-1000000)*25%)+115000,IF(N20&gt;750000,((N20-750000)*20%)+65000,IF(N20&gt;500000,((N20-500000)*15%)+27500,IF(N20&gt;300000,((N20-300000)*10%)+7500,IF(N20&gt;150000,((N20-150000)*5%)+0,0)))))))</f>
        <v>1500</v>
      </c>
    </row>
    <row r="22" spans="1:18" ht="71.75" customHeight="1" x14ac:dyDescent="1.1000000000000001">
      <c r="A22" s="32"/>
      <c r="G22" s="50" t="s">
        <v>89</v>
      </c>
      <c r="H22" s="13"/>
      <c r="I22" s="51" t="s">
        <v>94</v>
      </c>
      <c r="L22" s="46"/>
      <c r="M22" s="52" t="s">
        <v>19</v>
      </c>
      <c r="N22" s="53">
        <f>(C7*0.03)+(C10*0.05)</f>
        <v>0</v>
      </c>
    </row>
    <row r="23" spans="1:18" ht="66" customHeight="1" x14ac:dyDescent="1.1000000000000001">
      <c r="A23" s="32"/>
      <c r="G23" s="109" t="s">
        <v>90</v>
      </c>
      <c r="H23" s="13"/>
      <c r="I23" s="54" t="s">
        <v>95</v>
      </c>
      <c r="N23" s="60">
        <f>N21-N22</f>
        <v>1500</v>
      </c>
      <c r="O23" s="55">
        <f>N21/C14</f>
        <v>2.5000000000000001E-3</v>
      </c>
    </row>
    <row r="24" spans="1:18" ht="49.25" customHeight="1" thickBot="1" x14ac:dyDescent="1.1499999999999999">
      <c r="A24" s="32"/>
      <c r="G24" s="56" t="s">
        <v>91</v>
      </c>
      <c r="H24" s="13"/>
      <c r="I24" s="57" t="s">
        <v>96</v>
      </c>
      <c r="M24" s="44" t="s">
        <v>53</v>
      </c>
      <c r="N24" s="99" t="s">
        <v>54</v>
      </c>
      <c r="O24" s="58">
        <f>C14*0.15</f>
        <v>90000</v>
      </c>
    </row>
    <row r="25" spans="1:18" ht="44.75" customHeight="1" thickBot="1" x14ac:dyDescent="1.1499999999999999">
      <c r="G25" s="32" t="s">
        <v>52</v>
      </c>
      <c r="H25" s="59">
        <f>SUM(H5:H24)</f>
        <v>320000</v>
      </c>
      <c r="I25" s="2"/>
      <c r="N25" s="100" t="s">
        <v>55</v>
      </c>
      <c r="O25" s="58">
        <f>C14*0.2</f>
        <v>120000</v>
      </c>
    </row>
    <row r="26" spans="1:18" ht="33.65" customHeight="1" x14ac:dyDescent="0.95">
      <c r="I26" s="2"/>
    </row>
    <row r="27" spans="1:18" ht="12" customHeight="1" x14ac:dyDescent="0.95">
      <c r="I27" s="2"/>
    </row>
    <row r="28" spans="1:18" ht="12" customHeight="1" x14ac:dyDescent="0.95">
      <c r="I28" s="2"/>
    </row>
    <row r="29" spans="1:18" ht="12" customHeight="1" x14ac:dyDescent="0.95">
      <c r="I29" s="2"/>
    </row>
    <row r="30" spans="1:18" ht="12" customHeight="1" x14ac:dyDescent="0.95">
      <c r="I30" s="2"/>
    </row>
    <row r="31" spans="1:18" ht="12" customHeight="1" x14ac:dyDescent="0.95">
      <c r="I31" s="2"/>
    </row>
    <row r="32" spans="1:18" ht="12" customHeight="1" x14ac:dyDescent="0.95">
      <c r="I32" s="2"/>
    </row>
    <row r="33" spans="9:9" ht="12" customHeight="1" x14ac:dyDescent="0.95">
      <c r="I33" s="2"/>
    </row>
    <row r="34" spans="9:9" ht="12" customHeight="1" x14ac:dyDescent="0.95">
      <c r="I34" s="2"/>
    </row>
    <row r="35" spans="9:9" ht="12" customHeight="1" x14ac:dyDescent="0.95">
      <c r="I35" s="2"/>
    </row>
    <row r="36" spans="9:9" ht="12" customHeight="1" x14ac:dyDescent="0.95">
      <c r="I36" s="2"/>
    </row>
    <row r="37" spans="9:9" ht="12" customHeight="1" x14ac:dyDescent="0.95">
      <c r="I37" s="2"/>
    </row>
    <row r="38" spans="9:9" ht="12" customHeight="1" x14ac:dyDescent="0.95">
      <c r="I38" s="2"/>
    </row>
    <row r="39" spans="9:9" ht="12" customHeight="1" x14ac:dyDescent="0.95">
      <c r="I39" s="2"/>
    </row>
    <row r="40" spans="9:9" ht="12" customHeight="1" x14ac:dyDescent="0.95">
      <c r="I40" s="2"/>
    </row>
    <row r="41" spans="9:9" ht="12" customHeight="1" x14ac:dyDescent="0.95">
      <c r="I41" s="2"/>
    </row>
    <row r="42" spans="9:9" ht="12" customHeight="1" x14ac:dyDescent="0.95">
      <c r="I42" s="2"/>
    </row>
    <row r="43" spans="9:9" ht="12" customHeight="1" x14ac:dyDescent="0.95">
      <c r="I43" s="2"/>
    </row>
    <row r="44" spans="9:9" ht="12" customHeight="1" x14ac:dyDescent="0.95">
      <c r="I44" s="2"/>
    </row>
    <row r="45" spans="9:9" ht="12" customHeight="1" x14ac:dyDescent="0.95">
      <c r="I45" s="2"/>
    </row>
    <row r="46" spans="9:9" ht="12" customHeight="1" x14ac:dyDescent="0.95">
      <c r="I46" s="2"/>
    </row>
    <row r="47" spans="9:9" ht="12" customHeight="1" x14ac:dyDescent="0.95">
      <c r="I47" s="2"/>
    </row>
    <row r="48" spans="9:9" ht="12" customHeight="1" x14ac:dyDescent="0.95">
      <c r="I48" s="2"/>
    </row>
    <row r="49" spans="9:9" ht="12" customHeight="1" x14ac:dyDescent="0.95">
      <c r="I49" s="2"/>
    </row>
    <row r="50" spans="9:9" ht="12" customHeight="1" x14ac:dyDescent="0.95">
      <c r="I50" s="2"/>
    </row>
    <row r="51" spans="9:9" ht="12" customHeight="1" x14ac:dyDescent="0.95">
      <c r="I51" s="2"/>
    </row>
    <row r="52" spans="9:9" ht="12" customHeight="1" x14ac:dyDescent="0.95">
      <c r="I52" s="2"/>
    </row>
    <row r="53" spans="9:9" ht="12" customHeight="1" x14ac:dyDescent="0.95">
      <c r="I53" s="2"/>
    </row>
    <row r="54" spans="9:9" ht="12" customHeight="1" x14ac:dyDescent="0.95">
      <c r="I54" s="2"/>
    </row>
    <row r="55" spans="9:9" ht="12" customHeight="1" x14ac:dyDescent="0.95">
      <c r="I55" s="2"/>
    </row>
    <row r="56" spans="9:9" ht="12" customHeight="1" x14ac:dyDescent="0.95">
      <c r="I56" s="2"/>
    </row>
    <row r="57" spans="9:9" ht="12" customHeight="1" x14ac:dyDescent="0.95">
      <c r="I57" s="2"/>
    </row>
    <row r="58" spans="9:9" ht="12" customHeight="1" x14ac:dyDescent="0.95">
      <c r="I58" s="2"/>
    </row>
    <row r="59" spans="9:9" ht="12" customHeight="1" x14ac:dyDescent="0.95">
      <c r="I59" s="2"/>
    </row>
    <row r="60" spans="9:9" ht="12" customHeight="1" x14ac:dyDescent="0.95">
      <c r="I60" s="2"/>
    </row>
    <row r="61" spans="9:9" ht="12" customHeight="1" x14ac:dyDescent="0.95">
      <c r="I61" s="2"/>
    </row>
    <row r="62" spans="9:9" ht="12" customHeight="1" x14ac:dyDescent="0.95">
      <c r="I62" s="2"/>
    </row>
    <row r="63" spans="9:9" ht="12" customHeight="1" x14ac:dyDescent="0.95">
      <c r="I63" s="2"/>
    </row>
    <row r="64" spans="9:9" ht="12" customHeight="1" x14ac:dyDescent="0.95">
      <c r="I64" s="2"/>
    </row>
    <row r="65" spans="9:9" ht="12" customHeight="1" x14ac:dyDescent="0.95">
      <c r="I65" s="2"/>
    </row>
    <row r="66" spans="9:9" ht="12" customHeight="1" x14ac:dyDescent="0.95">
      <c r="I66" s="2"/>
    </row>
    <row r="67" spans="9:9" ht="12" customHeight="1" x14ac:dyDescent="0.95">
      <c r="I67" s="2"/>
    </row>
    <row r="68" spans="9:9" ht="12" customHeight="1" x14ac:dyDescent="0.95">
      <c r="I68" s="2"/>
    </row>
    <row r="69" spans="9:9" ht="12" customHeight="1" x14ac:dyDescent="0.95">
      <c r="I69" s="2"/>
    </row>
    <row r="70" spans="9:9" ht="12" customHeight="1" x14ac:dyDescent="0.95">
      <c r="I70" s="2"/>
    </row>
    <row r="71" spans="9:9" ht="12" customHeight="1" x14ac:dyDescent="0.95">
      <c r="I71" s="2"/>
    </row>
    <row r="72" spans="9:9" ht="12" customHeight="1" x14ac:dyDescent="0.95">
      <c r="I72" s="2"/>
    </row>
    <row r="73" spans="9:9" ht="12" customHeight="1" x14ac:dyDescent="0.95">
      <c r="I73" s="2"/>
    </row>
    <row r="74" spans="9:9" ht="12" customHeight="1" x14ac:dyDescent="0.95">
      <c r="I74" s="2"/>
    </row>
    <row r="75" spans="9:9" ht="12" customHeight="1" x14ac:dyDescent="0.95">
      <c r="I75" s="2"/>
    </row>
    <row r="76" spans="9:9" ht="12" customHeight="1" x14ac:dyDescent="0.95">
      <c r="I76" s="2"/>
    </row>
    <row r="77" spans="9:9" ht="12" customHeight="1" x14ac:dyDescent="0.95">
      <c r="I77" s="2"/>
    </row>
    <row r="78" spans="9:9" ht="12" customHeight="1" x14ac:dyDescent="0.95">
      <c r="I78" s="2"/>
    </row>
    <row r="79" spans="9:9" ht="12" customHeight="1" x14ac:dyDescent="0.95">
      <c r="I79" s="2"/>
    </row>
    <row r="80" spans="9:9" ht="12" customHeight="1" x14ac:dyDescent="0.95">
      <c r="I80" s="2"/>
    </row>
    <row r="81" spans="9:9" ht="12" customHeight="1" x14ac:dyDescent="0.95">
      <c r="I81" s="2"/>
    </row>
    <row r="82" spans="9:9" ht="12" customHeight="1" x14ac:dyDescent="0.95">
      <c r="I82" s="2"/>
    </row>
    <row r="83" spans="9:9" ht="12" customHeight="1" x14ac:dyDescent="0.95">
      <c r="I83" s="2"/>
    </row>
    <row r="84" spans="9:9" ht="12" customHeight="1" x14ac:dyDescent="0.95">
      <c r="I84" s="2"/>
    </row>
    <row r="85" spans="9:9" ht="12" customHeight="1" x14ac:dyDescent="0.95">
      <c r="I85" s="2"/>
    </row>
    <row r="86" spans="9:9" ht="12" customHeight="1" x14ac:dyDescent="0.95">
      <c r="I86" s="2"/>
    </row>
    <row r="87" spans="9:9" ht="12" customHeight="1" x14ac:dyDescent="0.95">
      <c r="I87" s="2"/>
    </row>
    <row r="88" spans="9:9" ht="12" customHeight="1" x14ac:dyDescent="0.95">
      <c r="I88" s="2"/>
    </row>
    <row r="89" spans="9:9" ht="12" customHeight="1" x14ac:dyDescent="0.95">
      <c r="I89" s="2"/>
    </row>
    <row r="90" spans="9:9" ht="15" customHeight="1" x14ac:dyDescent="0.95">
      <c r="I90" s="2"/>
    </row>
  </sheetData>
  <mergeCells count="6">
    <mergeCell ref="L3:Q3"/>
    <mergeCell ref="L2:Q2"/>
    <mergeCell ref="A2:F2"/>
    <mergeCell ref="B3:E3"/>
    <mergeCell ref="G3:I3"/>
    <mergeCell ref="G2:I2"/>
  </mergeCells>
  <pageMargins left="0.47244094488188981" right="0" top="0.19685039370078741" bottom="0" header="0" footer="0"/>
  <pageSetup paperSize="9" scale="4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C24AA-8AF2-4531-9F70-402DC13B3334}">
  <sheetPr>
    <tabColor rgb="FF92D050"/>
  </sheetPr>
  <dimension ref="A1:R90"/>
  <sheetViews>
    <sheetView showGridLines="0" view="pageBreakPreview" topLeftCell="J22" zoomScale="53" zoomScaleNormal="40" zoomScaleSheetLayoutView="53" workbookViewId="0">
      <selection activeCell="I4" sqref="I4"/>
    </sheetView>
  </sheetViews>
  <sheetFormatPr defaultColWidth="12.6328125" defaultRowHeight="15" customHeight="1" outlineLevelCol="1" x14ac:dyDescent="0.95"/>
  <cols>
    <col min="1" max="1" width="15.6328125" style="101" customWidth="1"/>
    <col min="2" max="2" width="49.36328125" style="1" customWidth="1"/>
    <col min="3" max="3" width="42.54296875" style="1" customWidth="1"/>
    <col min="4" max="4" width="42.36328125" style="1" customWidth="1"/>
    <col min="5" max="5" width="41.6328125" style="1" customWidth="1"/>
    <col min="6" max="6" width="8.6328125" style="1" customWidth="1"/>
    <col min="7" max="7" width="61.1796875" style="1" customWidth="1" outlineLevel="1"/>
    <col min="8" max="8" width="19.6328125" style="1" customWidth="1" outlineLevel="1"/>
    <col min="9" max="9" width="127.90625" style="1" customWidth="1" outlineLevel="1"/>
    <col min="10" max="10" width="7.36328125" style="1" customWidth="1"/>
    <col min="11" max="11" width="22.36328125" style="1" customWidth="1"/>
    <col min="12" max="12" width="39.6328125" style="1" customWidth="1"/>
    <col min="13" max="13" width="37.90625" style="1" customWidth="1"/>
    <col min="14" max="14" width="20.453125" style="1" customWidth="1"/>
    <col min="15" max="15" width="17.36328125" style="1" customWidth="1"/>
    <col min="16" max="16" width="12.36328125" style="1" customWidth="1"/>
    <col min="17" max="17" width="29.6328125" style="1" customWidth="1"/>
    <col min="18" max="18" width="11.453125" style="1" customWidth="1"/>
    <col min="19" max="16384" width="12.6328125" style="1"/>
  </cols>
  <sheetData>
    <row r="1" spans="1:18" ht="12" customHeight="1" x14ac:dyDescent="0.95">
      <c r="I1" s="2"/>
    </row>
    <row r="2" spans="1:18" ht="48" customHeight="1" x14ac:dyDescent="1.1499999999999999">
      <c r="A2" s="119" t="s">
        <v>102</v>
      </c>
      <c r="B2" s="118"/>
      <c r="C2" s="118"/>
      <c r="D2" s="118"/>
      <c r="E2" s="118"/>
      <c r="F2" s="118"/>
      <c r="G2" s="121" t="s">
        <v>102</v>
      </c>
      <c r="H2" s="121"/>
      <c r="I2" s="121"/>
      <c r="J2" s="110"/>
      <c r="K2" s="107"/>
      <c r="L2" s="118" t="s">
        <v>102</v>
      </c>
      <c r="M2" s="118"/>
      <c r="N2" s="118"/>
      <c r="O2" s="118"/>
      <c r="P2" s="118"/>
      <c r="Q2" s="118"/>
    </row>
    <row r="3" spans="1:18" s="4" customFormat="1" ht="45.65" customHeight="1" x14ac:dyDescent="0.25">
      <c r="A3" s="102"/>
      <c r="B3" s="120" t="s">
        <v>75</v>
      </c>
      <c r="C3" s="120"/>
      <c r="D3" s="120"/>
      <c r="E3" s="120"/>
      <c r="F3" s="3"/>
      <c r="G3" s="117" t="s">
        <v>83</v>
      </c>
      <c r="H3" s="117"/>
      <c r="I3" s="117"/>
      <c r="J3" s="3"/>
      <c r="K3" s="3"/>
      <c r="L3" s="117" t="s">
        <v>58</v>
      </c>
      <c r="M3" s="117"/>
      <c r="N3" s="117"/>
      <c r="O3" s="117"/>
      <c r="P3" s="117"/>
      <c r="Q3" s="117"/>
    </row>
    <row r="4" spans="1:18" ht="12" customHeight="1" x14ac:dyDescent="0.95">
      <c r="I4" s="2"/>
    </row>
    <row r="5" spans="1:18" ht="49.25" customHeight="1" thickBot="1" x14ac:dyDescent="1.1499999999999999">
      <c r="C5" s="5" t="s">
        <v>0</v>
      </c>
      <c r="D5" s="5" t="s">
        <v>1</v>
      </c>
      <c r="E5" s="5" t="s">
        <v>2</v>
      </c>
      <c r="G5" s="6" t="s">
        <v>3</v>
      </c>
      <c r="H5" s="7">
        <v>60000</v>
      </c>
      <c r="I5" s="8" t="s">
        <v>4</v>
      </c>
    </row>
    <row r="6" spans="1:18" ht="66.5" customHeight="1" thickBot="1" x14ac:dyDescent="1.1499999999999999">
      <c r="A6" s="103">
        <v>1</v>
      </c>
      <c r="B6" s="9" t="s">
        <v>6</v>
      </c>
      <c r="C6" s="10">
        <f>100000*12</f>
        <v>1200000</v>
      </c>
      <c r="D6" s="11">
        <f>-IF((C6+C7)*50%&gt;100000,100000,(C6+C7)*50%)</f>
        <v>-100000</v>
      </c>
      <c r="E6" s="12">
        <f>C6+C7+D6</f>
        <v>1100000</v>
      </c>
      <c r="G6" s="6" t="s">
        <v>7</v>
      </c>
      <c r="H6" s="13">
        <v>60000</v>
      </c>
      <c r="I6" s="8" t="s">
        <v>56</v>
      </c>
      <c r="L6" s="14" t="s">
        <v>26</v>
      </c>
      <c r="M6" s="15" t="s">
        <v>27</v>
      </c>
      <c r="N6" s="15"/>
      <c r="O6" s="14" t="s">
        <v>28</v>
      </c>
      <c r="P6" s="14"/>
      <c r="Q6" s="15" t="s">
        <v>29</v>
      </c>
    </row>
    <row r="7" spans="1:18" ht="72.5" customHeight="1" thickBot="1" x14ac:dyDescent="1">
      <c r="A7" s="103">
        <v>2</v>
      </c>
      <c r="B7" s="9" t="s">
        <v>9</v>
      </c>
      <c r="C7" s="16">
        <v>0</v>
      </c>
      <c r="D7" s="17"/>
      <c r="E7" s="18"/>
      <c r="G7" s="6" t="s">
        <v>10</v>
      </c>
      <c r="H7" s="13">
        <v>90000</v>
      </c>
      <c r="I7" s="8" t="s">
        <v>84</v>
      </c>
      <c r="L7" s="19" t="s">
        <v>33</v>
      </c>
      <c r="M7" s="20">
        <f>IF(N20-0&lt;0,0,IF(N20&gt;150000,150000,N20))</f>
        <v>150000</v>
      </c>
      <c r="N7" s="20"/>
      <c r="O7" s="21">
        <v>0</v>
      </c>
      <c r="P7" s="22"/>
      <c r="Q7" s="20">
        <f t="shared" ref="Q7:Q14" si="0">M7*O7</f>
        <v>0</v>
      </c>
    </row>
    <row r="8" spans="1:18" ht="120" customHeight="1" thickBot="1" x14ac:dyDescent="1">
      <c r="A8" s="103">
        <v>3</v>
      </c>
      <c r="B8" s="98" t="s">
        <v>12</v>
      </c>
      <c r="C8" s="16">
        <v>0</v>
      </c>
      <c r="D8" s="23">
        <f>-IF((C8)*50%&gt;100000,100000,(C8)*50%)</f>
        <v>0</v>
      </c>
      <c r="E8" s="24">
        <f>SUM(C8:D8)</f>
        <v>0</v>
      </c>
      <c r="G8" s="6" t="s">
        <v>13</v>
      </c>
      <c r="H8" s="13"/>
      <c r="I8" s="8" t="s">
        <v>76</v>
      </c>
      <c r="L8" s="19" t="s">
        <v>36</v>
      </c>
      <c r="M8" s="20">
        <f>IF(N20-M7&lt;0,0,IF(N20-M7&gt;150000,150000,N20-M7))</f>
        <v>150000</v>
      </c>
      <c r="N8" s="20"/>
      <c r="O8" s="21">
        <v>0.05</v>
      </c>
      <c r="P8" s="22"/>
      <c r="Q8" s="20">
        <f t="shared" si="0"/>
        <v>7500</v>
      </c>
    </row>
    <row r="9" spans="1:18" ht="66.5" customHeight="1" thickBot="1" x14ac:dyDescent="1">
      <c r="A9" s="103">
        <v>4</v>
      </c>
      <c r="B9" s="9" t="s">
        <v>15</v>
      </c>
      <c r="C9" s="16">
        <v>0</v>
      </c>
      <c r="D9" s="25" t="s">
        <v>16</v>
      </c>
      <c r="E9" s="26">
        <f>SUM(C9)</f>
        <v>0</v>
      </c>
      <c r="G9" s="6" t="s">
        <v>17</v>
      </c>
      <c r="H9" s="13">
        <v>60000</v>
      </c>
      <c r="I9" s="8" t="s">
        <v>18</v>
      </c>
      <c r="L9" s="19" t="s">
        <v>39</v>
      </c>
      <c r="M9" s="20">
        <f>IF(N20-(M7+M8)&lt;0,0,IF(N20-(M7+M8)&gt;200000,200000,N20-(M7+M8)))</f>
        <v>200000</v>
      </c>
      <c r="N9" s="20"/>
      <c r="O9" s="21">
        <v>0.1</v>
      </c>
      <c r="P9" s="22"/>
      <c r="Q9" s="20">
        <f t="shared" si="0"/>
        <v>20000</v>
      </c>
    </row>
    <row r="10" spans="1:18" ht="67.5" customHeight="1" thickBot="1" x14ac:dyDescent="1">
      <c r="A10" s="103">
        <v>5</v>
      </c>
      <c r="B10" s="9" t="s">
        <v>20</v>
      </c>
      <c r="C10" s="16">
        <v>0</v>
      </c>
      <c r="D10" s="23">
        <f>-SUM(C10*30/100)</f>
        <v>0</v>
      </c>
      <c r="E10" s="26">
        <f>SUM(C10:D10)</f>
        <v>0</v>
      </c>
      <c r="G10" s="6" t="s">
        <v>21</v>
      </c>
      <c r="H10" s="13"/>
      <c r="I10" s="8" t="s">
        <v>22</v>
      </c>
      <c r="L10" s="19" t="s">
        <v>41</v>
      </c>
      <c r="M10" s="20">
        <f>IF(N20-(M7+M8+M9)&lt;0,0,IF(N20-(M7+M8+M9)&gt;250000,250000,N20-(M7+M8+M9)))</f>
        <v>130000</v>
      </c>
      <c r="N10" s="20"/>
      <c r="O10" s="21">
        <v>0.15</v>
      </c>
      <c r="P10" s="22"/>
      <c r="Q10" s="20">
        <f t="shared" si="0"/>
        <v>19500</v>
      </c>
    </row>
    <row r="11" spans="1:18" ht="60" customHeight="1" thickBot="1" x14ac:dyDescent="1">
      <c r="A11" s="103">
        <v>6</v>
      </c>
      <c r="B11" s="9" t="s">
        <v>23</v>
      </c>
      <c r="C11" s="16">
        <v>0</v>
      </c>
      <c r="D11" s="23">
        <f t="shared" ref="D11:D13" si="1">-C11*0.6</f>
        <v>0</v>
      </c>
      <c r="E11" s="26">
        <f>C11+D11</f>
        <v>0</v>
      </c>
      <c r="G11" s="6" t="s">
        <v>24</v>
      </c>
      <c r="H11" s="13">
        <v>100000</v>
      </c>
      <c r="I11" s="8" t="s">
        <v>25</v>
      </c>
      <c r="L11" s="27" t="s">
        <v>42</v>
      </c>
      <c r="M11" s="20">
        <f>IF(N20-(M7+M8+M9+M10)&lt;0,0,IF(N20-(M7+M8+M9+M10)&gt;250000,250000,N20-(M7+M8+M9+M10)))</f>
        <v>0</v>
      </c>
      <c r="N11" s="20"/>
      <c r="O11" s="21">
        <v>0.2</v>
      </c>
      <c r="P11" s="22"/>
      <c r="Q11" s="20">
        <f t="shared" si="0"/>
        <v>0</v>
      </c>
    </row>
    <row r="12" spans="1:18" ht="60" customHeight="1" thickBot="1" x14ac:dyDescent="1">
      <c r="A12" s="103">
        <v>7</v>
      </c>
      <c r="B12" s="9" t="s">
        <v>30</v>
      </c>
      <c r="C12" s="16">
        <v>0</v>
      </c>
      <c r="D12" s="23">
        <f t="shared" si="1"/>
        <v>0</v>
      </c>
      <c r="E12" s="26">
        <f t="shared" ref="E12:E13" si="2">C12+D12</f>
        <v>0</v>
      </c>
      <c r="G12" s="6" t="s">
        <v>31</v>
      </c>
      <c r="H12" s="13"/>
      <c r="I12" s="8" t="s">
        <v>32</v>
      </c>
      <c r="L12" s="27" t="s">
        <v>45</v>
      </c>
      <c r="M12" s="20">
        <f>IF(N20-(M7+M8+M9+M10+M11)&lt;0,0,IF(N20-(M7+M8+M9+M10+M11)&gt;1000000,1000000,N20-(M7+M8+M9+M10+M11)))</f>
        <v>0</v>
      </c>
      <c r="N12" s="20"/>
      <c r="O12" s="21">
        <v>0.25</v>
      </c>
      <c r="P12" s="22"/>
      <c r="Q12" s="20">
        <f t="shared" si="0"/>
        <v>0</v>
      </c>
    </row>
    <row r="13" spans="1:18" ht="72.5" customHeight="1" thickBot="1" x14ac:dyDescent="1">
      <c r="A13" s="103">
        <v>8</v>
      </c>
      <c r="B13" s="9" t="s">
        <v>34</v>
      </c>
      <c r="C13" s="16">
        <v>0</v>
      </c>
      <c r="D13" s="28">
        <f t="shared" si="1"/>
        <v>0</v>
      </c>
      <c r="E13" s="26">
        <f t="shared" si="2"/>
        <v>0</v>
      </c>
      <c r="G13" s="6" t="s">
        <v>35</v>
      </c>
      <c r="H13" s="13"/>
      <c r="I13" s="8" t="s">
        <v>57</v>
      </c>
      <c r="L13" s="29" t="s">
        <v>48</v>
      </c>
      <c r="M13" s="20">
        <f>IF(N20-(M7+M8+M9+M10+M11+M12)&lt;0,0,IF(N20-(M7+M8+M9+M10+M11+M12)&gt;3000000,3000000,N20-(M7+M8+M9+M10+M11+M12)))</f>
        <v>0</v>
      </c>
      <c r="N13" s="20"/>
      <c r="O13" s="21">
        <v>0.3</v>
      </c>
      <c r="P13" s="22"/>
      <c r="Q13" s="20">
        <f t="shared" si="0"/>
        <v>0</v>
      </c>
    </row>
    <row r="14" spans="1:18" ht="56.75" customHeight="1" thickBot="1" x14ac:dyDescent="1.1499999999999999">
      <c r="C14" s="30">
        <f t="shared" ref="C14:D14" si="3">SUM(C6:C13)</f>
        <v>1200000</v>
      </c>
      <c r="D14" s="31">
        <f t="shared" si="3"/>
        <v>-100000</v>
      </c>
      <c r="G14" s="6" t="s">
        <v>37</v>
      </c>
      <c r="H14" s="13">
        <v>100000</v>
      </c>
      <c r="I14" s="8" t="s">
        <v>38</v>
      </c>
      <c r="L14" s="27">
        <v>5000001</v>
      </c>
      <c r="M14" s="20">
        <f>IF(N20-(M7+M8+M9+M10+M11+M12+M13)&lt;0,0,N20-(M7+M8+M9+M10+M11+M12+M13))</f>
        <v>0</v>
      </c>
      <c r="N14" s="20"/>
      <c r="O14" s="21">
        <v>0.35</v>
      </c>
      <c r="P14" s="22"/>
      <c r="Q14" s="20">
        <f t="shared" si="0"/>
        <v>0</v>
      </c>
    </row>
    <row r="15" spans="1:18" ht="64.25" customHeight="1" thickTop="1" thickBot="1" x14ac:dyDescent="1.1499999999999999">
      <c r="D15" s="32" t="s">
        <v>40</v>
      </c>
      <c r="E15" s="33">
        <f>SUM(E6:E13)</f>
        <v>1100000</v>
      </c>
      <c r="G15" s="36" t="s">
        <v>85</v>
      </c>
      <c r="H15" s="13"/>
      <c r="I15" s="35" t="s">
        <v>77</v>
      </c>
      <c r="L15" s="22"/>
      <c r="M15" s="30">
        <f>SUM(M7:M14)</f>
        <v>630000</v>
      </c>
      <c r="N15" s="20"/>
      <c r="O15" s="22"/>
      <c r="P15" s="22"/>
      <c r="Q15" s="30">
        <f>SUM(Q7:Q14)</f>
        <v>47000</v>
      </c>
      <c r="R15" s="1" t="s">
        <v>49</v>
      </c>
    </row>
    <row r="16" spans="1:18" ht="67.5" customHeight="1" x14ac:dyDescent="0.95">
      <c r="E16" s="20"/>
      <c r="G16" s="34" t="s">
        <v>78</v>
      </c>
      <c r="H16" s="13"/>
      <c r="I16" s="8" t="s">
        <v>79</v>
      </c>
      <c r="O16" s="20"/>
    </row>
    <row r="17" spans="1:18" ht="82.5" customHeight="1" x14ac:dyDescent="1.1000000000000001">
      <c r="A17" s="104"/>
      <c r="G17" s="6" t="s">
        <v>43</v>
      </c>
      <c r="H17" s="13"/>
      <c r="I17" s="8" t="s">
        <v>44</v>
      </c>
      <c r="P17" s="37"/>
      <c r="Q17" s="38">
        <f>Q15/12</f>
        <v>3916.6666666666665</v>
      </c>
      <c r="R17" s="1" t="s">
        <v>51</v>
      </c>
    </row>
    <row r="18" spans="1:18" ht="71.75" customHeight="1" x14ac:dyDescent="1.1000000000000001">
      <c r="G18" s="6" t="s">
        <v>46</v>
      </c>
      <c r="H18" s="13"/>
      <c r="I18" s="8" t="s">
        <v>47</v>
      </c>
      <c r="M18" s="32" t="s">
        <v>5</v>
      </c>
      <c r="N18" s="39">
        <f>E15</f>
        <v>1100000</v>
      </c>
    </row>
    <row r="19" spans="1:18" ht="66.5" customHeight="1" x14ac:dyDescent="1.1000000000000001">
      <c r="G19" s="41" t="s">
        <v>86</v>
      </c>
      <c r="H19" s="13"/>
      <c r="I19" s="8" t="s">
        <v>93</v>
      </c>
      <c r="M19" s="32" t="s">
        <v>8</v>
      </c>
      <c r="N19" s="40">
        <f>H25</f>
        <v>470000</v>
      </c>
    </row>
    <row r="20" spans="1:18" ht="64.5" customHeight="1" x14ac:dyDescent="1.1000000000000001">
      <c r="G20" s="41" t="s">
        <v>87</v>
      </c>
      <c r="H20" s="13"/>
      <c r="I20" s="42" t="s">
        <v>59</v>
      </c>
      <c r="L20" s="43"/>
      <c r="M20" s="44" t="s">
        <v>11</v>
      </c>
      <c r="N20" s="45">
        <f>E15-H25</f>
        <v>630000</v>
      </c>
    </row>
    <row r="21" spans="1:18" ht="69" customHeight="1" x14ac:dyDescent="1.1000000000000001">
      <c r="B21" s="46"/>
      <c r="G21" s="108" t="s">
        <v>88</v>
      </c>
      <c r="H21" s="13"/>
      <c r="I21" s="51" t="s">
        <v>50</v>
      </c>
      <c r="L21" s="47"/>
      <c r="M21" s="48" t="s">
        <v>14</v>
      </c>
      <c r="N21" s="49">
        <f>IF(N20&gt;5000000,((N20-5000000)*35%)+965000,IF(N20&gt;2000000,((N20-2000000)*30%)+365000,IF(N20&gt;1000000,((N20-1000000)*25%)+115000,IF(N20&gt;750000,((N20-750000)*20%)+65000,IF(N20&gt;500000,((N20-500000)*15%)+27500,IF(N20&gt;300000,((N20-300000)*10%)+7500,IF(N20&gt;150000,((N20-150000)*5%)+0,0)))))))</f>
        <v>47000</v>
      </c>
    </row>
    <row r="22" spans="1:18" ht="71.75" customHeight="1" x14ac:dyDescent="1.1000000000000001">
      <c r="A22" s="32"/>
      <c r="G22" s="50" t="s">
        <v>89</v>
      </c>
      <c r="H22" s="13"/>
      <c r="I22" s="51" t="s">
        <v>94</v>
      </c>
      <c r="L22" s="46"/>
      <c r="M22" s="52" t="s">
        <v>19</v>
      </c>
      <c r="N22" s="53">
        <f>(C7*0.03)+(C10*0.05)</f>
        <v>0</v>
      </c>
    </row>
    <row r="23" spans="1:18" ht="66" customHeight="1" x14ac:dyDescent="1.1000000000000001">
      <c r="A23" s="32"/>
      <c r="G23" s="109" t="s">
        <v>90</v>
      </c>
      <c r="H23" s="13"/>
      <c r="I23" s="54" t="s">
        <v>95</v>
      </c>
      <c r="N23" s="60">
        <f>N21-N22</f>
        <v>47000</v>
      </c>
      <c r="O23" s="55">
        <f>N21/C14</f>
        <v>3.9166666666666669E-2</v>
      </c>
    </row>
    <row r="24" spans="1:18" ht="49.25" customHeight="1" thickBot="1" x14ac:dyDescent="1.1499999999999999">
      <c r="A24" s="32"/>
      <c r="G24" s="56" t="s">
        <v>91</v>
      </c>
      <c r="H24" s="13"/>
      <c r="I24" s="57" t="s">
        <v>96</v>
      </c>
      <c r="M24" s="44" t="s">
        <v>53</v>
      </c>
      <c r="N24" s="99" t="s">
        <v>54</v>
      </c>
      <c r="O24" s="58">
        <f>C14*0.15</f>
        <v>180000</v>
      </c>
    </row>
    <row r="25" spans="1:18" ht="44.75" customHeight="1" thickBot="1" x14ac:dyDescent="1.1499999999999999">
      <c r="G25" s="32" t="s">
        <v>52</v>
      </c>
      <c r="H25" s="59">
        <f>SUM(H5:H24)</f>
        <v>470000</v>
      </c>
      <c r="I25" s="2"/>
      <c r="N25" s="100" t="s">
        <v>55</v>
      </c>
      <c r="O25" s="58">
        <f>C14*0.2</f>
        <v>240000</v>
      </c>
    </row>
    <row r="26" spans="1:18" ht="33.65" customHeight="1" x14ac:dyDescent="0.95">
      <c r="I26" s="2"/>
    </row>
    <row r="27" spans="1:18" ht="12" customHeight="1" x14ac:dyDescent="0.95">
      <c r="I27" s="2"/>
    </row>
    <row r="28" spans="1:18" ht="12" customHeight="1" x14ac:dyDescent="0.95">
      <c r="I28" s="2"/>
    </row>
    <row r="29" spans="1:18" ht="12" customHeight="1" x14ac:dyDescent="0.95">
      <c r="I29" s="2"/>
    </row>
    <row r="30" spans="1:18" ht="12" customHeight="1" x14ac:dyDescent="0.95">
      <c r="I30" s="2"/>
    </row>
    <row r="31" spans="1:18" ht="12" customHeight="1" x14ac:dyDescent="0.95">
      <c r="I31" s="2"/>
    </row>
    <row r="32" spans="1:18" ht="12" customHeight="1" x14ac:dyDescent="0.95">
      <c r="I32" s="2"/>
    </row>
    <row r="33" spans="9:9" ht="12" customHeight="1" x14ac:dyDescent="0.95">
      <c r="I33" s="2"/>
    </row>
    <row r="34" spans="9:9" ht="12" customHeight="1" x14ac:dyDescent="0.95">
      <c r="I34" s="2"/>
    </row>
    <row r="35" spans="9:9" ht="12" customHeight="1" x14ac:dyDescent="0.95">
      <c r="I35" s="2"/>
    </row>
    <row r="36" spans="9:9" ht="12" customHeight="1" x14ac:dyDescent="0.95">
      <c r="I36" s="2"/>
    </row>
    <row r="37" spans="9:9" ht="12" customHeight="1" x14ac:dyDescent="0.95">
      <c r="I37" s="2"/>
    </row>
    <row r="38" spans="9:9" ht="12" customHeight="1" x14ac:dyDescent="0.95">
      <c r="I38" s="2"/>
    </row>
    <row r="39" spans="9:9" ht="12" customHeight="1" x14ac:dyDescent="0.95">
      <c r="I39" s="2"/>
    </row>
    <row r="40" spans="9:9" ht="12" customHeight="1" x14ac:dyDescent="0.95">
      <c r="I40" s="2"/>
    </row>
    <row r="41" spans="9:9" ht="12" customHeight="1" x14ac:dyDescent="0.95">
      <c r="I41" s="2"/>
    </row>
    <row r="42" spans="9:9" ht="12" customHeight="1" x14ac:dyDescent="0.95">
      <c r="I42" s="2"/>
    </row>
    <row r="43" spans="9:9" ht="12" customHeight="1" x14ac:dyDescent="0.95">
      <c r="I43" s="2"/>
    </row>
    <row r="44" spans="9:9" ht="12" customHeight="1" x14ac:dyDescent="0.95">
      <c r="I44" s="2"/>
    </row>
    <row r="45" spans="9:9" ht="12" customHeight="1" x14ac:dyDescent="0.95">
      <c r="I45" s="2"/>
    </row>
    <row r="46" spans="9:9" ht="12" customHeight="1" x14ac:dyDescent="0.95">
      <c r="I46" s="2"/>
    </row>
    <row r="47" spans="9:9" ht="12" customHeight="1" x14ac:dyDescent="0.95">
      <c r="I47" s="2"/>
    </row>
    <row r="48" spans="9:9" ht="12" customHeight="1" x14ac:dyDescent="0.95">
      <c r="I48" s="2"/>
    </row>
    <row r="49" spans="9:9" ht="12" customHeight="1" x14ac:dyDescent="0.95">
      <c r="I49" s="2"/>
    </row>
    <row r="50" spans="9:9" ht="12" customHeight="1" x14ac:dyDescent="0.95">
      <c r="I50" s="2"/>
    </row>
    <row r="51" spans="9:9" ht="12" customHeight="1" x14ac:dyDescent="0.95">
      <c r="I51" s="2"/>
    </row>
    <row r="52" spans="9:9" ht="12" customHeight="1" x14ac:dyDescent="0.95">
      <c r="I52" s="2"/>
    </row>
    <row r="53" spans="9:9" ht="12" customHeight="1" x14ac:dyDescent="0.95">
      <c r="I53" s="2"/>
    </row>
    <row r="54" spans="9:9" ht="12" customHeight="1" x14ac:dyDescent="0.95">
      <c r="I54" s="2"/>
    </row>
    <row r="55" spans="9:9" ht="12" customHeight="1" x14ac:dyDescent="0.95">
      <c r="I55" s="2"/>
    </row>
    <row r="56" spans="9:9" ht="12" customHeight="1" x14ac:dyDescent="0.95">
      <c r="I56" s="2"/>
    </row>
    <row r="57" spans="9:9" ht="12" customHeight="1" x14ac:dyDescent="0.95">
      <c r="I57" s="2"/>
    </row>
    <row r="58" spans="9:9" ht="12" customHeight="1" x14ac:dyDescent="0.95">
      <c r="I58" s="2"/>
    </row>
    <row r="59" spans="9:9" ht="12" customHeight="1" x14ac:dyDescent="0.95">
      <c r="I59" s="2"/>
    </row>
    <row r="60" spans="9:9" ht="12" customHeight="1" x14ac:dyDescent="0.95">
      <c r="I60" s="2"/>
    </row>
    <row r="61" spans="9:9" ht="12" customHeight="1" x14ac:dyDescent="0.95">
      <c r="I61" s="2"/>
    </row>
    <row r="62" spans="9:9" ht="12" customHeight="1" x14ac:dyDescent="0.95">
      <c r="I62" s="2"/>
    </row>
    <row r="63" spans="9:9" ht="12" customHeight="1" x14ac:dyDescent="0.95">
      <c r="I63" s="2"/>
    </row>
    <row r="64" spans="9:9" ht="12" customHeight="1" x14ac:dyDescent="0.95">
      <c r="I64" s="2"/>
    </row>
    <row r="65" spans="9:9" ht="12" customHeight="1" x14ac:dyDescent="0.95">
      <c r="I65" s="2"/>
    </row>
    <row r="66" spans="9:9" ht="12" customHeight="1" x14ac:dyDescent="0.95">
      <c r="I66" s="2"/>
    </row>
    <row r="67" spans="9:9" ht="12" customHeight="1" x14ac:dyDescent="0.95">
      <c r="I67" s="2"/>
    </row>
    <row r="68" spans="9:9" ht="12" customHeight="1" x14ac:dyDescent="0.95">
      <c r="I68" s="2"/>
    </row>
    <row r="69" spans="9:9" ht="12" customHeight="1" x14ac:dyDescent="0.95">
      <c r="I69" s="2"/>
    </row>
    <row r="70" spans="9:9" ht="12" customHeight="1" x14ac:dyDescent="0.95">
      <c r="I70" s="2"/>
    </row>
    <row r="71" spans="9:9" ht="12" customHeight="1" x14ac:dyDescent="0.95">
      <c r="I71" s="2"/>
    </row>
    <row r="72" spans="9:9" ht="12" customHeight="1" x14ac:dyDescent="0.95">
      <c r="I72" s="2"/>
    </row>
    <row r="73" spans="9:9" ht="12" customHeight="1" x14ac:dyDescent="0.95">
      <c r="I73" s="2"/>
    </row>
    <row r="74" spans="9:9" ht="12" customHeight="1" x14ac:dyDescent="0.95">
      <c r="I74" s="2"/>
    </row>
    <row r="75" spans="9:9" ht="12" customHeight="1" x14ac:dyDescent="0.95">
      <c r="I75" s="2"/>
    </row>
    <row r="76" spans="9:9" ht="12" customHeight="1" x14ac:dyDescent="0.95">
      <c r="I76" s="2"/>
    </row>
    <row r="77" spans="9:9" ht="12" customHeight="1" x14ac:dyDescent="0.95">
      <c r="I77" s="2"/>
    </row>
    <row r="78" spans="9:9" ht="12" customHeight="1" x14ac:dyDescent="0.95">
      <c r="I78" s="2"/>
    </row>
    <row r="79" spans="9:9" ht="12" customHeight="1" x14ac:dyDescent="0.95">
      <c r="I79" s="2"/>
    </row>
    <row r="80" spans="9:9" ht="12" customHeight="1" x14ac:dyDescent="0.95">
      <c r="I80" s="2"/>
    </row>
    <row r="81" spans="9:9" ht="12" customHeight="1" x14ac:dyDescent="0.95">
      <c r="I81" s="2"/>
    </row>
    <row r="82" spans="9:9" ht="12" customHeight="1" x14ac:dyDescent="0.95">
      <c r="I82" s="2"/>
    </row>
    <row r="83" spans="9:9" ht="12" customHeight="1" x14ac:dyDescent="0.95">
      <c r="I83" s="2"/>
    </row>
    <row r="84" spans="9:9" ht="12" customHeight="1" x14ac:dyDescent="0.95">
      <c r="I84" s="2"/>
    </row>
    <row r="85" spans="9:9" ht="12" customHeight="1" x14ac:dyDescent="0.95">
      <c r="I85" s="2"/>
    </row>
    <row r="86" spans="9:9" ht="12" customHeight="1" x14ac:dyDescent="0.95">
      <c r="I86" s="2"/>
    </row>
    <row r="87" spans="9:9" ht="12" customHeight="1" x14ac:dyDescent="0.95">
      <c r="I87" s="2"/>
    </row>
    <row r="88" spans="9:9" ht="12" customHeight="1" x14ac:dyDescent="0.95">
      <c r="I88" s="2"/>
    </row>
    <row r="89" spans="9:9" ht="12" customHeight="1" x14ac:dyDescent="0.95">
      <c r="I89" s="2"/>
    </row>
    <row r="90" spans="9:9" ht="15" customHeight="1" x14ac:dyDescent="0.95">
      <c r="I90" s="2"/>
    </row>
  </sheetData>
  <mergeCells count="6">
    <mergeCell ref="L3:Q3"/>
    <mergeCell ref="L2:Q2"/>
    <mergeCell ref="A2:F2"/>
    <mergeCell ref="B3:E3"/>
    <mergeCell ref="G3:I3"/>
    <mergeCell ref="G2:I2"/>
  </mergeCells>
  <pageMargins left="0.47244094488188981" right="0" top="0.19685039370078741" bottom="0" header="0" footer="0"/>
  <pageSetup paperSize="9" scale="4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B133B-F4BB-4DB8-B367-69F65ED279F3}">
  <sheetPr>
    <tabColor rgb="FF92D050"/>
  </sheetPr>
  <dimension ref="A1:R90"/>
  <sheetViews>
    <sheetView showGridLines="0" view="pageBreakPreview" topLeftCell="A16" zoomScale="42" zoomScaleNormal="40" zoomScaleSheetLayoutView="42" workbookViewId="0">
      <selection activeCell="G2" sqref="G2:I2"/>
    </sheetView>
  </sheetViews>
  <sheetFormatPr defaultColWidth="12.6328125" defaultRowHeight="15" customHeight="1" outlineLevelCol="1" x14ac:dyDescent="0.95"/>
  <cols>
    <col min="1" max="1" width="15.6328125" style="101" customWidth="1"/>
    <col min="2" max="2" width="49.36328125" style="1" customWidth="1"/>
    <col min="3" max="3" width="42.54296875" style="1" customWidth="1"/>
    <col min="4" max="4" width="42.36328125" style="1" customWidth="1"/>
    <col min="5" max="5" width="41.6328125" style="1" customWidth="1"/>
    <col min="6" max="6" width="8.6328125" style="1" customWidth="1"/>
    <col min="7" max="7" width="61.1796875" style="1" customWidth="1" outlineLevel="1"/>
    <col min="8" max="8" width="19.6328125" style="1" customWidth="1" outlineLevel="1"/>
    <col min="9" max="9" width="127.90625" style="1" customWidth="1" outlineLevel="1"/>
    <col min="10" max="10" width="7.36328125" style="1" customWidth="1"/>
    <col min="11" max="11" width="22.36328125" style="1" customWidth="1"/>
    <col min="12" max="12" width="39.6328125" style="1" customWidth="1"/>
    <col min="13" max="13" width="37.90625" style="1" customWidth="1"/>
    <col min="14" max="14" width="20.453125" style="1" customWidth="1"/>
    <col min="15" max="15" width="17.36328125" style="1" customWidth="1"/>
    <col min="16" max="16" width="12.36328125" style="1" customWidth="1"/>
    <col min="17" max="17" width="29.6328125" style="1" customWidth="1"/>
    <col min="18" max="18" width="11.453125" style="1" customWidth="1"/>
    <col min="19" max="16384" width="12.6328125" style="1"/>
  </cols>
  <sheetData>
    <row r="1" spans="1:18" ht="12" customHeight="1" x14ac:dyDescent="0.95">
      <c r="I1" s="2"/>
    </row>
    <row r="2" spans="1:18" ht="48" customHeight="1" x14ac:dyDescent="1.1499999999999999">
      <c r="A2" s="119" t="s">
        <v>103</v>
      </c>
      <c r="B2" s="118"/>
      <c r="C2" s="118"/>
      <c r="D2" s="118"/>
      <c r="E2" s="118"/>
      <c r="F2" s="118"/>
      <c r="G2" s="121" t="s">
        <v>103</v>
      </c>
      <c r="H2" s="121"/>
      <c r="I2" s="121"/>
      <c r="J2" s="110"/>
      <c r="K2" s="107"/>
      <c r="L2" s="118" t="s">
        <v>103</v>
      </c>
      <c r="M2" s="118"/>
      <c r="N2" s="118"/>
      <c r="O2" s="118"/>
      <c r="P2" s="118"/>
      <c r="Q2" s="118"/>
    </row>
    <row r="3" spans="1:18" s="4" customFormat="1" ht="45.65" customHeight="1" x14ac:dyDescent="0.25">
      <c r="A3" s="102"/>
      <c r="B3" s="120" t="s">
        <v>75</v>
      </c>
      <c r="C3" s="120"/>
      <c r="D3" s="120"/>
      <c r="E3" s="120"/>
      <c r="F3" s="3"/>
      <c r="G3" s="117" t="s">
        <v>83</v>
      </c>
      <c r="H3" s="117"/>
      <c r="I3" s="117"/>
      <c r="J3" s="3"/>
      <c r="K3" s="3"/>
      <c r="L3" s="117" t="s">
        <v>58</v>
      </c>
      <c r="M3" s="117"/>
      <c r="N3" s="117"/>
      <c r="O3" s="117"/>
      <c r="P3" s="117"/>
      <c r="Q3" s="117"/>
    </row>
    <row r="4" spans="1:18" ht="12" customHeight="1" x14ac:dyDescent="0.95">
      <c r="I4" s="2"/>
    </row>
    <row r="5" spans="1:18" ht="49.25" customHeight="1" thickBot="1" x14ac:dyDescent="1.1499999999999999">
      <c r="C5" s="5" t="s">
        <v>0</v>
      </c>
      <c r="D5" s="5" t="s">
        <v>1</v>
      </c>
      <c r="E5" s="5" t="s">
        <v>2</v>
      </c>
      <c r="G5" s="6" t="s">
        <v>3</v>
      </c>
      <c r="H5" s="7">
        <v>60000</v>
      </c>
      <c r="I5" s="8" t="s">
        <v>4</v>
      </c>
    </row>
    <row r="6" spans="1:18" ht="66.5" customHeight="1" thickBot="1" x14ac:dyDescent="1.1499999999999999">
      <c r="A6" s="103">
        <v>1</v>
      </c>
      <c r="B6" s="9" t="s">
        <v>6</v>
      </c>
      <c r="C6" s="10">
        <f>50000*12</f>
        <v>600000</v>
      </c>
      <c r="D6" s="11">
        <f>-IF((C6+C7)*50%&gt;100000,100000,(C6+C7)*50%)</f>
        <v>-100000</v>
      </c>
      <c r="E6" s="12">
        <f>C6+C7+D6</f>
        <v>500000</v>
      </c>
      <c r="G6" s="6" t="s">
        <v>7</v>
      </c>
      <c r="H6" s="13"/>
      <c r="I6" s="8" t="s">
        <v>56</v>
      </c>
      <c r="L6" s="14" t="s">
        <v>26</v>
      </c>
      <c r="M6" s="15" t="s">
        <v>27</v>
      </c>
      <c r="N6" s="15"/>
      <c r="O6" s="14" t="s">
        <v>28</v>
      </c>
      <c r="P6" s="14"/>
      <c r="Q6" s="15" t="s">
        <v>29</v>
      </c>
    </row>
    <row r="7" spans="1:18" ht="72.5" customHeight="1" thickBot="1" x14ac:dyDescent="1">
      <c r="A7" s="103">
        <v>2</v>
      </c>
      <c r="B7" s="9" t="s">
        <v>9</v>
      </c>
      <c r="C7" s="16">
        <v>0</v>
      </c>
      <c r="D7" s="17"/>
      <c r="E7" s="18"/>
      <c r="G7" s="6" t="s">
        <v>10</v>
      </c>
      <c r="H7" s="13">
        <v>30000</v>
      </c>
      <c r="I7" s="8" t="s">
        <v>84</v>
      </c>
      <c r="L7" s="19" t="s">
        <v>33</v>
      </c>
      <c r="M7" s="20">
        <f>IF(N20-0&lt;0,0,IF(N20&gt;150000,150000,N20))</f>
        <v>150000</v>
      </c>
      <c r="N7" s="20"/>
      <c r="O7" s="21">
        <v>0</v>
      </c>
      <c r="P7" s="22"/>
      <c r="Q7" s="20">
        <f t="shared" ref="Q7:Q14" si="0">M7*O7</f>
        <v>0</v>
      </c>
    </row>
    <row r="8" spans="1:18" ht="120" customHeight="1" thickBot="1" x14ac:dyDescent="1">
      <c r="A8" s="103">
        <v>3</v>
      </c>
      <c r="B8" s="98" t="s">
        <v>12</v>
      </c>
      <c r="C8" s="16">
        <v>0</v>
      </c>
      <c r="D8" s="23">
        <f>-IF((C8)*50%&gt;100000,100000,(C8)*50%)</f>
        <v>0</v>
      </c>
      <c r="E8" s="24">
        <f>SUM(C8:D8)</f>
        <v>0</v>
      </c>
      <c r="G8" s="6" t="s">
        <v>13</v>
      </c>
      <c r="H8" s="13"/>
      <c r="I8" s="8" t="s">
        <v>76</v>
      </c>
      <c r="L8" s="19" t="s">
        <v>36</v>
      </c>
      <c r="M8" s="20">
        <f>IF(N20-M7&lt;0,0,IF(N20-M7&gt;150000,150000,N20-M7))</f>
        <v>150000</v>
      </c>
      <c r="N8" s="20"/>
      <c r="O8" s="21">
        <v>0.05</v>
      </c>
      <c r="P8" s="22"/>
      <c r="Q8" s="20">
        <f t="shared" si="0"/>
        <v>7500</v>
      </c>
    </row>
    <row r="9" spans="1:18" ht="66.5" customHeight="1" thickBot="1" x14ac:dyDescent="1">
      <c r="A9" s="103">
        <v>4</v>
      </c>
      <c r="B9" s="9" t="s">
        <v>15</v>
      </c>
      <c r="C9" s="16">
        <v>0</v>
      </c>
      <c r="D9" s="25" t="s">
        <v>16</v>
      </c>
      <c r="E9" s="26">
        <f>SUM(C9)</f>
        <v>0</v>
      </c>
      <c r="G9" s="6" t="s">
        <v>17</v>
      </c>
      <c r="H9" s="13">
        <v>60000</v>
      </c>
      <c r="I9" s="8" t="s">
        <v>18</v>
      </c>
      <c r="L9" s="19" t="s">
        <v>39</v>
      </c>
      <c r="M9" s="20">
        <f>IF(N20-(M7+M8)&lt;0,0,IF(N20-(M7+M8)&gt;200000,200000,N20-(M7+M8)))</f>
        <v>200000</v>
      </c>
      <c r="N9" s="20"/>
      <c r="O9" s="21">
        <v>0.1</v>
      </c>
      <c r="P9" s="22"/>
      <c r="Q9" s="20">
        <f t="shared" si="0"/>
        <v>20000</v>
      </c>
    </row>
    <row r="10" spans="1:18" ht="67.5" customHeight="1" thickBot="1" x14ac:dyDescent="1">
      <c r="A10" s="103">
        <v>5</v>
      </c>
      <c r="B10" s="9" t="s">
        <v>20</v>
      </c>
      <c r="C10" s="16">
        <f>50000*12</f>
        <v>600000</v>
      </c>
      <c r="D10" s="23">
        <f>-SUM(C10*30/100)</f>
        <v>-180000</v>
      </c>
      <c r="E10" s="26">
        <f>SUM(C10:D10)</f>
        <v>420000</v>
      </c>
      <c r="G10" s="6" t="s">
        <v>21</v>
      </c>
      <c r="H10" s="13"/>
      <c r="I10" s="8" t="s">
        <v>22</v>
      </c>
      <c r="L10" s="19" t="s">
        <v>41</v>
      </c>
      <c r="M10" s="20">
        <f>IF(N20-(M7+M8+M9)&lt;0,0,IF(N20-(M7+M8+M9)&gt;250000,250000,N20-(M7+M8+M9)))</f>
        <v>70000</v>
      </c>
      <c r="N10" s="20"/>
      <c r="O10" s="21">
        <v>0.15</v>
      </c>
      <c r="P10" s="22"/>
      <c r="Q10" s="20">
        <f t="shared" si="0"/>
        <v>10500</v>
      </c>
    </row>
    <row r="11" spans="1:18" ht="60" customHeight="1" thickBot="1" x14ac:dyDescent="1">
      <c r="A11" s="103">
        <v>6</v>
      </c>
      <c r="B11" s="9" t="s">
        <v>23</v>
      </c>
      <c r="C11" s="16">
        <v>0</v>
      </c>
      <c r="D11" s="23">
        <f t="shared" ref="D11:D13" si="1">-C11*0.6</f>
        <v>0</v>
      </c>
      <c r="E11" s="26">
        <f>C11+D11</f>
        <v>0</v>
      </c>
      <c r="G11" s="6" t="s">
        <v>24</v>
      </c>
      <c r="H11" s="13">
        <v>100000</v>
      </c>
      <c r="I11" s="8" t="s">
        <v>25</v>
      </c>
      <c r="L11" s="27" t="s">
        <v>42</v>
      </c>
      <c r="M11" s="20">
        <f>IF(N20-(M7+M8+M9+M10)&lt;0,0,IF(N20-(M7+M8+M9+M10)&gt;250000,250000,N20-(M7+M8+M9+M10)))</f>
        <v>0</v>
      </c>
      <c r="N11" s="20"/>
      <c r="O11" s="21">
        <v>0.2</v>
      </c>
      <c r="P11" s="22"/>
      <c r="Q11" s="20">
        <f t="shared" si="0"/>
        <v>0</v>
      </c>
    </row>
    <row r="12" spans="1:18" ht="60" customHeight="1" thickBot="1" x14ac:dyDescent="1">
      <c r="A12" s="103">
        <v>7</v>
      </c>
      <c r="B12" s="9" t="s">
        <v>30</v>
      </c>
      <c r="C12" s="16">
        <v>0</v>
      </c>
      <c r="D12" s="23">
        <f t="shared" si="1"/>
        <v>0</v>
      </c>
      <c r="E12" s="26">
        <f t="shared" ref="E12:E13" si="2">C12+D12</f>
        <v>0</v>
      </c>
      <c r="G12" s="6" t="s">
        <v>31</v>
      </c>
      <c r="H12" s="13"/>
      <c r="I12" s="8" t="s">
        <v>32</v>
      </c>
      <c r="L12" s="27" t="s">
        <v>45</v>
      </c>
      <c r="M12" s="20">
        <f>IF(N20-(M7+M8+M9+M10+M11)&lt;0,0,IF(N20-(M7+M8+M9+M10+M11)&gt;1000000,1000000,N20-(M7+M8+M9+M10+M11)))</f>
        <v>0</v>
      </c>
      <c r="N12" s="20"/>
      <c r="O12" s="21">
        <v>0.25</v>
      </c>
      <c r="P12" s="22"/>
      <c r="Q12" s="20">
        <f t="shared" si="0"/>
        <v>0</v>
      </c>
    </row>
    <row r="13" spans="1:18" ht="72.5" customHeight="1" thickBot="1" x14ac:dyDescent="1">
      <c r="A13" s="103">
        <v>8</v>
      </c>
      <c r="B13" s="9" t="s">
        <v>34</v>
      </c>
      <c r="C13" s="16">
        <v>0</v>
      </c>
      <c r="D13" s="28">
        <f t="shared" si="1"/>
        <v>0</v>
      </c>
      <c r="E13" s="26">
        <f t="shared" si="2"/>
        <v>0</v>
      </c>
      <c r="G13" s="6" t="s">
        <v>35</v>
      </c>
      <c r="H13" s="13"/>
      <c r="I13" s="8" t="s">
        <v>57</v>
      </c>
      <c r="L13" s="29" t="s">
        <v>48</v>
      </c>
      <c r="M13" s="20">
        <f>IF(N20-(M7+M8+M9+M10+M11+M12)&lt;0,0,IF(N20-(M7+M8+M9+M10+M11+M12)&gt;3000000,3000000,N20-(M7+M8+M9+M10+M11+M12)))</f>
        <v>0</v>
      </c>
      <c r="N13" s="20"/>
      <c r="O13" s="21">
        <v>0.3</v>
      </c>
      <c r="P13" s="22"/>
      <c r="Q13" s="20">
        <f t="shared" si="0"/>
        <v>0</v>
      </c>
    </row>
    <row r="14" spans="1:18" ht="56.75" customHeight="1" thickBot="1" x14ac:dyDescent="1.1499999999999999">
      <c r="C14" s="30">
        <f t="shared" ref="C14:D14" si="3">SUM(C6:C13)</f>
        <v>1200000</v>
      </c>
      <c r="D14" s="31">
        <f t="shared" si="3"/>
        <v>-280000</v>
      </c>
      <c r="G14" s="6" t="s">
        <v>37</v>
      </c>
      <c r="H14" s="13">
        <v>100000</v>
      </c>
      <c r="I14" s="8" t="s">
        <v>38</v>
      </c>
      <c r="L14" s="27">
        <v>5000001</v>
      </c>
      <c r="M14" s="20">
        <f>IF(N20-(M7+M8+M9+M10+M11+M12+M13)&lt;0,0,N20-(M7+M8+M9+M10+M11+M12+M13))</f>
        <v>0</v>
      </c>
      <c r="N14" s="20"/>
      <c r="O14" s="21">
        <v>0.35</v>
      </c>
      <c r="P14" s="22"/>
      <c r="Q14" s="20">
        <f t="shared" si="0"/>
        <v>0</v>
      </c>
    </row>
    <row r="15" spans="1:18" ht="64.25" customHeight="1" thickTop="1" thickBot="1" x14ac:dyDescent="1.1499999999999999">
      <c r="D15" s="32" t="s">
        <v>40</v>
      </c>
      <c r="E15" s="33">
        <f>SUM(E6:E13)</f>
        <v>920000</v>
      </c>
      <c r="G15" s="36" t="s">
        <v>85</v>
      </c>
      <c r="H15" s="13"/>
      <c r="I15" s="35" t="s">
        <v>77</v>
      </c>
      <c r="L15" s="22"/>
      <c r="M15" s="30">
        <f>SUM(M7:M14)</f>
        <v>570000</v>
      </c>
      <c r="N15" s="20"/>
      <c r="O15" s="22"/>
      <c r="P15" s="22"/>
      <c r="Q15" s="30">
        <f>SUM(Q7:Q14)</f>
        <v>38000</v>
      </c>
      <c r="R15" s="1" t="s">
        <v>49</v>
      </c>
    </row>
    <row r="16" spans="1:18" ht="67.5" customHeight="1" x14ac:dyDescent="0.95">
      <c r="E16" s="20"/>
      <c r="G16" s="34" t="s">
        <v>78</v>
      </c>
      <c r="H16" s="13"/>
      <c r="I16" s="8" t="s">
        <v>79</v>
      </c>
      <c r="O16" s="20"/>
    </row>
    <row r="17" spans="1:18" ht="82.5" customHeight="1" x14ac:dyDescent="1.1000000000000001">
      <c r="A17" s="104"/>
      <c r="G17" s="6" t="s">
        <v>43</v>
      </c>
      <c r="H17" s="13"/>
      <c r="I17" s="8" t="s">
        <v>44</v>
      </c>
      <c r="P17" s="37"/>
      <c r="Q17" s="38">
        <f>Q15/12</f>
        <v>3166.6666666666665</v>
      </c>
      <c r="R17" s="1" t="s">
        <v>51</v>
      </c>
    </row>
    <row r="18" spans="1:18" ht="71.75" customHeight="1" x14ac:dyDescent="1.1000000000000001">
      <c r="G18" s="6" t="s">
        <v>46</v>
      </c>
      <c r="H18" s="13"/>
      <c r="I18" s="8" t="s">
        <v>47</v>
      </c>
      <c r="M18" s="32" t="s">
        <v>5</v>
      </c>
      <c r="N18" s="39">
        <f>E15</f>
        <v>920000</v>
      </c>
    </row>
    <row r="19" spans="1:18" ht="66.5" customHeight="1" x14ac:dyDescent="1.1000000000000001">
      <c r="G19" s="41" t="s">
        <v>86</v>
      </c>
      <c r="H19" s="13"/>
      <c r="I19" s="8" t="s">
        <v>93</v>
      </c>
      <c r="M19" s="32" t="s">
        <v>8</v>
      </c>
      <c r="N19" s="40">
        <f>H25</f>
        <v>350000</v>
      </c>
    </row>
    <row r="20" spans="1:18" ht="64.5" customHeight="1" x14ac:dyDescent="1.1000000000000001">
      <c r="G20" s="41" t="s">
        <v>87</v>
      </c>
      <c r="H20" s="13"/>
      <c r="I20" s="42" t="s">
        <v>59</v>
      </c>
      <c r="L20" s="43"/>
      <c r="M20" s="44" t="s">
        <v>11</v>
      </c>
      <c r="N20" s="45">
        <f>E15-H25</f>
        <v>570000</v>
      </c>
    </row>
    <row r="21" spans="1:18" ht="69" customHeight="1" x14ac:dyDescent="1.1000000000000001">
      <c r="B21" s="46"/>
      <c r="G21" s="108" t="s">
        <v>88</v>
      </c>
      <c r="H21" s="13"/>
      <c r="I21" s="51" t="s">
        <v>50</v>
      </c>
      <c r="L21" s="47"/>
      <c r="M21" s="48" t="s">
        <v>14</v>
      </c>
      <c r="N21" s="49">
        <f>IF(N20&gt;5000000,((N20-5000000)*35%)+965000,IF(N20&gt;2000000,((N20-2000000)*30%)+365000,IF(N20&gt;1000000,((N20-1000000)*25%)+115000,IF(N20&gt;750000,((N20-750000)*20%)+65000,IF(N20&gt;500000,((N20-500000)*15%)+27500,IF(N20&gt;300000,((N20-300000)*10%)+7500,IF(N20&gt;150000,((N20-150000)*5%)+0,0)))))))</f>
        <v>38000</v>
      </c>
    </row>
    <row r="22" spans="1:18" ht="71.75" customHeight="1" x14ac:dyDescent="1.1000000000000001">
      <c r="A22" s="32"/>
      <c r="G22" s="50" t="s">
        <v>89</v>
      </c>
      <c r="H22" s="13"/>
      <c r="I22" s="51" t="s">
        <v>94</v>
      </c>
      <c r="L22" s="46"/>
      <c r="M22" s="52" t="s">
        <v>19</v>
      </c>
      <c r="N22" s="53">
        <f>(C7*0.03)+(C10*0.05)</f>
        <v>30000</v>
      </c>
    </row>
    <row r="23" spans="1:18" ht="66" customHeight="1" x14ac:dyDescent="1.1000000000000001">
      <c r="A23" s="32"/>
      <c r="G23" s="109" t="s">
        <v>90</v>
      </c>
      <c r="H23" s="13"/>
      <c r="I23" s="54" t="s">
        <v>95</v>
      </c>
      <c r="N23" s="60">
        <f>N21-N22</f>
        <v>8000</v>
      </c>
      <c r="O23" s="55">
        <f>N21/C14</f>
        <v>3.1666666666666669E-2</v>
      </c>
    </row>
    <row r="24" spans="1:18" ht="49.25" customHeight="1" thickBot="1" x14ac:dyDescent="1.1499999999999999">
      <c r="A24" s="32"/>
      <c r="G24" s="56" t="s">
        <v>91</v>
      </c>
      <c r="H24" s="13"/>
      <c r="I24" s="57" t="s">
        <v>96</v>
      </c>
      <c r="M24" s="44" t="s">
        <v>53</v>
      </c>
      <c r="N24" s="99" t="s">
        <v>54</v>
      </c>
      <c r="O24" s="58">
        <f>C14*0.15</f>
        <v>180000</v>
      </c>
    </row>
    <row r="25" spans="1:18" ht="44.75" customHeight="1" thickBot="1" x14ac:dyDescent="1.1499999999999999">
      <c r="G25" s="32" t="s">
        <v>52</v>
      </c>
      <c r="H25" s="59">
        <f>SUM(H5:H24)</f>
        <v>350000</v>
      </c>
      <c r="I25" s="2"/>
      <c r="N25" s="100" t="s">
        <v>55</v>
      </c>
      <c r="O25" s="58">
        <f>C14*0.2</f>
        <v>240000</v>
      </c>
    </row>
    <row r="26" spans="1:18" ht="33.65" customHeight="1" x14ac:dyDescent="0.95">
      <c r="I26" s="2"/>
    </row>
    <row r="27" spans="1:18" ht="12" customHeight="1" x14ac:dyDescent="0.95">
      <c r="I27" s="2"/>
    </row>
    <row r="28" spans="1:18" ht="12" customHeight="1" x14ac:dyDescent="0.95">
      <c r="I28" s="2"/>
    </row>
    <row r="29" spans="1:18" ht="12" customHeight="1" x14ac:dyDescent="0.95">
      <c r="I29" s="2"/>
    </row>
    <row r="30" spans="1:18" ht="12" customHeight="1" x14ac:dyDescent="0.95">
      <c r="I30" s="2"/>
    </row>
    <row r="31" spans="1:18" ht="12" customHeight="1" x14ac:dyDescent="0.95">
      <c r="I31" s="2"/>
    </row>
    <row r="32" spans="1:18" ht="12" customHeight="1" x14ac:dyDescent="0.95">
      <c r="I32" s="2"/>
    </row>
    <row r="33" spans="9:9" ht="12" customHeight="1" x14ac:dyDescent="0.95">
      <c r="I33" s="2"/>
    </row>
    <row r="34" spans="9:9" ht="12" customHeight="1" x14ac:dyDescent="0.95">
      <c r="I34" s="2"/>
    </row>
    <row r="35" spans="9:9" ht="12" customHeight="1" x14ac:dyDescent="0.95">
      <c r="I35" s="2"/>
    </row>
    <row r="36" spans="9:9" ht="12" customHeight="1" x14ac:dyDescent="0.95">
      <c r="I36" s="2"/>
    </row>
    <row r="37" spans="9:9" ht="12" customHeight="1" x14ac:dyDescent="0.95">
      <c r="I37" s="2"/>
    </row>
    <row r="38" spans="9:9" ht="12" customHeight="1" x14ac:dyDescent="0.95">
      <c r="I38" s="2"/>
    </row>
    <row r="39" spans="9:9" ht="12" customHeight="1" x14ac:dyDescent="0.95">
      <c r="I39" s="2"/>
    </row>
    <row r="40" spans="9:9" ht="12" customHeight="1" x14ac:dyDescent="0.95">
      <c r="I40" s="2"/>
    </row>
    <row r="41" spans="9:9" ht="12" customHeight="1" x14ac:dyDescent="0.95">
      <c r="I41" s="2"/>
    </row>
    <row r="42" spans="9:9" ht="12" customHeight="1" x14ac:dyDescent="0.95">
      <c r="I42" s="2"/>
    </row>
    <row r="43" spans="9:9" ht="12" customHeight="1" x14ac:dyDescent="0.95">
      <c r="I43" s="2"/>
    </row>
    <row r="44" spans="9:9" ht="12" customHeight="1" x14ac:dyDescent="0.95">
      <c r="I44" s="2"/>
    </row>
    <row r="45" spans="9:9" ht="12" customHeight="1" x14ac:dyDescent="0.95">
      <c r="I45" s="2"/>
    </row>
    <row r="46" spans="9:9" ht="12" customHeight="1" x14ac:dyDescent="0.95">
      <c r="I46" s="2"/>
    </row>
    <row r="47" spans="9:9" ht="12" customHeight="1" x14ac:dyDescent="0.95">
      <c r="I47" s="2"/>
    </row>
    <row r="48" spans="9:9" ht="12" customHeight="1" x14ac:dyDescent="0.95">
      <c r="I48" s="2"/>
    </row>
    <row r="49" spans="9:9" ht="12" customHeight="1" x14ac:dyDescent="0.95">
      <c r="I49" s="2"/>
    </row>
    <row r="50" spans="9:9" ht="12" customHeight="1" x14ac:dyDescent="0.95">
      <c r="I50" s="2"/>
    </row>
    <row r="51" spans="9:9" ht="12" customHeight="1" x14ac:dyDescent="0.95">
      <c r="I51" s="2"/>
    </row>
    <row r="52" spans="9:9" ht="12" customHeight="1" x14ac:dyDescent="0.95">
      <c r="I52" s="2"/>
    </row>
    <row r="53" spans="9:9" ht="12" customHeight="1" x14ac:dyDescent="0.95">
      <c r="I53" s="2"/>
    </row>
    <row r="54" spans="9:9" ht="12" customHeight="1" x14ac:dyDescent="0.95">
      <c r="I54" s="2"/>
    </row>
    <row r="55" spans="9:9" ht="12" customHeight="1" x14ac:dyDescent="0.95">
      <c r="I55" s="2"/>
    </row>
    <row r="56" spans="9:9" ht="12" customHeight="1" x14ac:dyDescent="0.95">
      <c r="I56" s="2"/>
    </row>
    <row r="57" spans="9:9" ht="12" customHeight="1" x14ac:dyDescent="0.95">
      <c r="I57" s="2"/>
    </row>
    <row r="58" spans="9:9" ht="12" customHeight="1" x14ac:dyDescent="0.95">
      <c r="I58" s="2"/>
    </row>
    <row r="59" spans="9:9" ht="12" customHeight="1" x14ac:dyDescent="0.95">
      <c r="I59" s="2"/>
    </row>
    <row r="60" spans="9:9" ht="12" customHeight="1" x14ac:dyDescent="0.95">
      <c r="I60" s="2"/>
    </row>
    <row r="61" spans="9:9" ht="12" customHeight="1" x14ac:dyDescent="0.95">
      <c r="I61" s="2"/>
    </row>
    <row r="62" spans="9:9" ht="12" customHeight="1" x14ac:dyDescent="0.95">
      <c r="I62" s="2"/>
    </row>
    <row r="63" spans="9:9" ht="12" customHeight="1" x14ac:dyDescent="0.95">
      <c r="I63" s="2"/>
    </row>
    <row r="64" spans="9:9" ht="12" customHeight="1" x14ac:dyDescent="0.95">
      <c r="I64" s="2"/>
    </row>
    <row r="65" spans="9:9" ht="12" customHeight="1" x14ac:dyDescent="0.95">
      <c r="I65" s="2"/>
    </row>
    <row r="66" spans="9:9" ht="12" customHeight="1" x14ac:dyDescent="0.95">
      <c r="I66" s="2"/>
    </row>
    <row r="67" spans="9:9" ht="12" customHeight="1" x14ac:dyDescent="0.95">
      <c r="I67" s="2"/>
    </row>
    <row r="68" spans="9:9" ht="12" customHeight="1" x14ac:dyDescent="0.95">
      <c r="I68" s="2"/>
    </row>
    <row r="69" spans="9:9" ht="12" customHeight="1" x14ac:dyDescent="0.95">
      <c r="I69" s="2"/>
    </row>
    <row r="70" spans="9:9" ht="12" customHeight="1" x14ac:dyDescent="0.95">
      <c r="I70" s="2"/>
    </row>
    <row r="71" spans="9:9" ht="12" customHeight="1" x14ac:dyDescent="0.95">
      <c r="I71" s="2"/>
    </row>
    <row r="72" spans="9:9" ht="12" customHeight="1" x14ac:dyDescent="0.95">
      <c r="I72" s="2"/>
    </row>
    <row r="73" spans="9:9" ht="12" customHeight="1" x14ac:dyDescent="0.95">
      <c r="I73" s="2"/>
    </row>
    <row r="74" spans="9:9" ht="12" customHeight="1" x14ac:dyDescent="0.95">
      <c r="I74" s="2"/>
    </row>
    <row r="75" spans="9:9" ht="12" customHeight="1" x14ac:dyDescent="0.95">
      <c r="I75" s="2"/>
    </row>
    <row r="76" spans="9:9" ht="12" customHeight="1" x14ac:dyDescent="0.95">
      <c r="I76" s="2"/>
    </row>
    <row r="77" spans="9:9" ht="12" customHeight="1" x14ac:dyDescent="0.95">
      <c r="I77" s="2"/>
    </row>
    <row r="78" spans="9:9" ht="12" customHeight="1" x14ac:dyDescent="0.95">
      <c r="I78" s="2"/>
    </row>
    <row r="79" spans="9:9" ht="12" customHeight="1" x14ac:dyDescent="0.95">
      <c r="I79" s="2"/>
    </row>
    <row r="80" spans="9:9" ht="12" customHeight="1" x14ac:dyDescent="0.95">
      <c r="I80" s="2"/>
    </row>
    <row r="81" spans="9:9" ht="12" customHeight="1" x14ac:dyDescent="0.95">
      <c r="I81" s="2"/>
    </row>
    <row r="82" spans="9:9" ht="12" customHeight="1" x14ac:dyDescent="0.95">
      <c r="I82" s="2"/>
    </row>
    <row r="83" spans="9:9" ht="12" customHeight="1" x14ac:dyDescent="0.95">
      <c r="I83" s="2"/>
    </row>
    <row r="84" spans="9:9" ht="12" customHeight="1" x14ac:dyDescent="0.95">
      <c r="I84" s="2"/>
    </row>
    <row r="85" spans="9:9" ht="12" customHeight="1" x14ac:dyDescent="0.95">
      <c r="I85" s="2"/>
    </row>
    <row r="86" spans="9:9" ht="12" customHeight="1" x14ac:dyDescent="0.95">
      <c r="I86" s="2"/>
    </row>
    <row r="87" spans="9:9" ht="12" customHeight="1" x14ac:dyDescent="0.95">
      <c r="I87" s="2"/>
    </row>
    <row r="88" spans="9:9" ht="12" customHeight="1" x14ac:dyDescent="0.95">
      <c r="I88" s="2"/>
    </row>
    <row r="89" spans="9:9" ht="12" customHeight="1" x14ac:dyDescent="0.95">
      <c r="I89" s="2"/>
    </row>
    <row r="90" spans="9:9" ht="15" customHeight="1" x14ac:dyDescent="0.95">
      <c r="I90" s="2"/>
    </row>
  </sheetData>
  <mergeCells count="6">
    <mergeCell ref="L3:Q3"/>
    <mergeCell ref="L2:Q2"/>
    <mergeCell ref="A2:F2"/>
    <mergeCell ref="B3:E3"/>
    <mergeCell ref="G3:I3"/>
    <mergeCell ref="G2:I2"/>
  </mergeCells>
  <pageMargins left="0.47244094488188981" right="0" top="0.19685039370078741" bottom="0" header="0" footer="0"/>
  <pageSetup paperSize="9" scale="4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F0E1F-754A-4A75-AB12-E18081E41BA6}">
  <sheetPr>
    <tabColor rgb="FF92D050"/>
  </sheetPr>
  <dimension ref="A1:R90"/>
  <sheetViews>
    <sheetView showGridLines="0" tabSelected="1" topLeftCell="A13" zoomScale="37" zoomScaleNormal="37" zoomScaleSheetLayoutView="40" workbookViewId="0">
      <selection activeCell="K8" sqref="K8"/>
    </sheetView>
  </sheetViews>
  <sheetFormatPr defaultColWidth="12.6328125" defaultRowHeight="15" customHeight="1" outlineLevelCol="1" x14ac:dyDescent="0.95"/>
  <cols>
    <col min="1" max="1" width="15.6328125" style="101" customWidth="1"/>
    <col min="2" max="2" width="49.36328125" style="1" customWidth="1"/>
    <col min="3" max="3" width="42.54296875" style="1" customWidth="1"/>
    <col min="4" max="4" width="42.36328125" style="1" customWidth="1"/>
    <col min="5" max="5" width="41.6328125" style="1" customWidth="1"/>
    <col min="6" max="6" width="8.6328125" style="1" customWidth="1"/>
    <col min="7" max="7" width="61.1796875" style="1" customWidth="1" outlineLevel="1"/>
    <col min="8" max="8" width="19.6328125" style="1" customWidth="1" outlineLevel="1"/>
    <col min="9" max="9" width="127.90625" style="1" customWidth="1" outlineLevel="1"/>
    <col min="10" max="10" width="7.36328125" style="1" customWidth="1"/>
    <col min="11" max="11" width="22.36328125" style="1" customWidth="1"/>
    <col min="12" max="12" width="39.6328125" style="1" customWidth="1"/>
    <col min="13" max="13" width="37.90625" style="1" customWidth="1"/>
    <col min="14" max="14" width="20.453125" style="1" customWidth="1"/>
    <col min="15" max="15" width="19.26953125" style="1" bestFit="1" customWidth="1"/>
    <col min="16" max="16" width="12.36328125" style="1" customWidth="1"/>
    <col min="17" max="17" width="29.6328125" style="1" customWidth="1"/>
    <col min="18" max="18" width="11.453125" style="1" customWidth="1"/>
    <col min="19" max="16384" width="12.6328125" style="1"/>
  </cols>
  <sheetData>
    <row r="1" spans="1:18" ht="12" customHeight="1" x14ac:dyDescent="0.95">
      <c r="I1" s="2"/>
    </row>
    <row r="2" spans="1:18" ht="48" customHeight="1" x14ac:dyDescent="1.1499999999999999">
      <c r="A2" s="119" t="s">
        <v>104</v>
      </c>
      <c r="B2" s="118"/>
      <c r="C2" s="118"/>
      <c r="D2" s="118"/>
      <c r="E2" s="118"/>
      <c r="F2" s="118"/>
      <c r="G2" s="121" t="s">
        <v>104</v>
      </c>
      <c r="H2" s="121"/>
      <c r="I2" s="121"/>
      <c r="J2" s="110"/>
      <c r="K2" s="107"/>
      <c r="L2" s="118" t="s">
        <v>104</v>
      </c>
      <c r="M2" s="118"/>
      <c r="N2" s="118"/>
      <c r="O2" s="118"/>
      <c r="P2" s="118"/>
      <c r="Q2" s="118"/>
    </row>
    <row r="3" spans="1:18" s="4" customFormat="1" ht="45.65" customHeight="1" x14ac:dyDescent="0.25">
      <c r="A3" s="102"/>
      <c r="B3" s="120" t="s">
        <v>75</v>
      </c>
      <c r="C3" s="120"/>
      <c r="D3" s="120"/>
      <c r="E3" s="120"/>
      <c r="F3" s="3"/>
      <c r="G3" s="117" t="s">
        <v>83</v>
      </c>
      <c r="H3" s="117"/>
      <c r="I3" s="117"/>
      <c r="J3" s="3"/>
      <c r="K3" s="3"/>
      <c r="L3" s="117" t="s">
        <v>58</v>
      </c>
      <c r="M3" s="117"/>
      <c r="N3" s="117"/>
      <c r="O3" s="117"/>
      <c r="P3" s="117"/>
      <c r="Q3" s="117"/>
    </row>
    <row r="4" spans="1:18" ht="12" customHeight="1" x14ac:dyDescent="0.95">
      <c r="I4" s="2"/>
    </row>
    <row r="5" spans="1:18" ht="49.25" customHeight="1" thickBot="1" x14ac:dyDescent="1.1499999999999999">
      <c r="C5" s="5" t="s">
        <v>0</v>
      </c>
      <c r="D5" s="5" t="s">
        <v>1</v>
      </c>
      <c r="E5" s="5" t="s">
        <v>2</v>
      </c>
      <c r="G5" s="6" t="s">
        <v>3</v>
      </c>
      <c r="H5" s="7">
        <v>60000</v>
      </c>
      <c r="I5" s="8" t="s">
        <v>4</v>
      </c>
    </row>
    <row r="6" spans="1:18" ht="66.5" customHeight="1" thickBot="1" x14ac:dyDescent="1.1499999999999999">
      <c r="A6" s="103">
        <v>1</v>
      </c>
      <c r="B6" s="9" t="s">
        <v>6</v>
      </c>
      <c r="C6" s="10">
        <v>0</v>
      </c>
      <c r="D6" s="11">
        <f>-IF((C6+C7)*50%&gt;100000,100000,(C6+C7)*50%)</f>
        <v>0</v>
      </c>
      <c r="E6" s="12">
        <f>C6+C7+D6</f>
        <v>0</v>
      </c>
      <c r="G6" s="6" t="s">
        <v>7</v>
      </c>
      <c r="H6" s="13"/>
      <c r="I6" s="8" t="s">
        <v>56</v>
      </c>
      <c r="L6" s="14" t="s">
        <v>26</v>
      </c>
      <c r="M6" s="15" t="s">
        <v>27</v>
      </c>
      <c r="N6" s="15"/>
      <c r="O6" s="14" t="s">
        <v>28</v>
      </c>
      <c r="P6" s="14"/>
      <c r="Q6" s="15" t="s">
        <v>29</v>
      </c>
    </row>
    <row r="7" spans="1:18" ht="72.5" customHeight="1" thickBot="1" x14ac:dyDescent="1">
      <c r="A7" s="103">
        <v>2</v>
      </c>
      <c r="B7" s="9" t="s">
        <v>9</v>
      </c>
      <c r="C7" s="16">
        <v>0</v>
      </c>
      <c r="D7" s="17"/>
      <c r="E7" s="18"/>
      <c r="G7" s="6" t="s">
        <v>10</v>
      </c>
      <c r="H7" s="13">
        <v>30000</v>
      </c>
      <c r="I7" s="8" t="s">
        <v>84</v>
      </c>
      <c r="L7" s="19" t="s">
        <v>33</v>
      </c>
      <c r="M7" s="20">
        <f>IF(N20-0&lt;0,0,IF(N20&gt;150000,150000,N20))</f>
        <v>150000</v>
      </c>
      <c r="N7" s="20"/>
      <c r="O7" s="21">
        <v>0</v>
      </c>
      <c r="P7" s="22"/>
      <c r="Q7" s="20">
        <f t="shared" ref="Q7:Q14" si="0">M7*O7</f>
        <v>0</v>
      </c>
    </row>
    <row r="8" spans="1:18" ht="120" customHeight="1" thickBot="1" x14ac:dyDescent="1">
      <c r="A8" s="103">
        <v>3</v>
      </c>
      <c r="B8" s="98" t="s">
        <v>12</v>
      </c>
      <c r="C8" s="16">
        <v>0</v>
      </c>
      <c r="D8" s="23">
        <f>-IF((C8)*50%&gt;100000,100000,(C8)*50%)</f>
        <v>0</v>
      </c>
      <c r="E8" s="24">
        <f>SUM(C8:D8)</f>
        <v>0</v>
      </c>
      <c r="G8" s="6" t="s">
        <v>13</v>
      </c>
      <c r="H8" s="13"/>
      <c r="I8" s="8" t="s">
        <v>76</v>
      </c>
      <c r="L8" s="19" t="s">
        <v>36</v>
      </c>
      <c r="M8" s="20">
        <f>IF(N20-M7&lt;0,0,IF(N20-M7&gt;150000,150000,N20-M7))</f>
        <v>150000</v>
      </c>
      <c r="N8" s="20"/>
      <c r="O8" s="21">
        <v>0.05</v>
      </c>
      <c r="P8" s="22"/>
      <c r="Q8" s="20">
        <f t="shared" si="0"/>
        <v>7500</v>
      </c>
    </row>
    <row r="9" spans="1:18" ht="66.5" customHeight="1" thickBot="1" x14ac:dyDescent="1">
      <c r="A9" s="103">
        <v>4</v>
      </c>
      <c r="B9" s="9" t="s">
        <v>15</v>
      </c>
      <c r="C9" s="16">
        <v>0</v>
      </c>
      <c r="D9" s="25" t="s">
        <v>16</v>
      </c>
      <c r="E9" s="26">
        <f>SUM(C9)</f>
        <v>0</v>
      </c>
      <c r="G9" s="6" t="s">
        <v>17</v>
      </c>
      <c r="H9" s="13">
        <v>30000</v>
      </c>
      <c r="I9" s="8" t="s">
        <v>18</v>
      </c>
      <c r="L9" s="19" t="s">
        <v>39</v>
      </c>
      <c r="M9" s="20">
        <f>IF(N20-(M7+M8)&lt;0,0,IF(N20-(M7+M8)&gt;200000,200000,N20-(M7+M8)))</f>
        <v>200000</v>
      </c>
      <c r="N9" s="20"/>
      <c r="O9" s="21">
        <v>0.1</v>
      </c>
      <c r="P9" s="22"/>
      <c r="Q9" s="20">
        <f t="shared" si="0"/>
        <v>20000</v>
      </c>
    </row>
    <row r="10" spans="1:18" ht="67.5" customHeight="1" thickBot="1" x14ac:dyDescent="1">
      <c r="A10" s="103">
        <v>5</v>
      </c>
      <c r="B10" s="9" t="s">
        <v>20</v>
      </c>
      <c r="C10" s="16">
        <f>(70000*12)+(30000*12)</f>
        <v>1200000</v>
      </c>
      <c r="D10" s="23">
        <f>-SUM(C10*30/100)</f>
        <v>-360000</v>
      </c>
      <c r="E10" s="26">
        <f>SUM(C10:D10)</f>
        <v>840000</v>
      </c>
      <c r="G10" s="6" t="s">
        <v>21</v>
      </c>
      <c r="H10" s="13"/>
      <c r="I10" s="8" t="s">
        <v>22</v>
      </c>
      <c r="L10" s="19" t="s">
        <v>41</v>
      </c>
      <c r="M10" s="20">
        <f>IF(N20-(M7+M8+M9)&lt;0,0,IF(N20-(M7+M8+M9)&gt;250000,250000,N20-(M7+M8+M9)))</f>
        <v>120000</v>
      </c>
      <c r="N10" s="20"/>
      <c r="O10" s="21">
        <v>0.15</v>
      </c>
      <c r="P10" s="22"/>
      <c r="Q10" s="20">
        <f t="shared" si="0"/>
        <v>18000</v>
      </c>
    </row>
    <row r="11" spans="1:18" ht="60" customHeight="1" thickBot="1" x14ac:dyDescent="1">
      <c r="A11" s="103">
        <v>6</v>
      </c>
      <c r="B11" s="9" t="s">
        <v>23</v>
      </c>
      <c r="C11" s="16">
        <v>0</v>
      </c>
      <c r="D11" s="23">
        <f t="shared" ref="D11:D13" si="1">-C11*0.6</f>
        <v>0</v>
      </c>
      <c r="E11" s="26">
        <f>C11+D11</f>
        <v>0</v>
      </c>
      <c r="G11" s="6" t="s">
        <v>24</v>
      </c>
      <c r="H11" s="13">
        <v>100000</v>
      </c>
      <c r="I11" s="8" t="s">
        <v>25</v>
      </c>
      <c r="L11" s="27" t="s">
        <v>42</v>
      </c>
      <c r="M11" s="20">
        <f>IF(N20-(M7+M8+M9+M10)&lt;0,0,IF(N20-(M7+M8+M9+M10)&gt;250000,250000,N20-(M7+M8+M9+M10)))</f>
        <v>0</v>
      </c>
      <c r="N11" s="20"/>
      <c r="O11" s="21">
        <v>0.2</v>
      </c>
      <c r="P11" s="22"/>
      <c r="Q11" s="20">
        <f t="shared" si="0"/>
        <v>0</v>
      </c>
    </row>
    <row r="12" spans="1:18" ht="60" customHeight="1" thickBot="1" x14ac:dyDescent="1">
      <c r="A12" s="103">
        <v>7</v>
      </c>
      <c r="B12" s="9" t="s">
        <v>30</v>
      </c>
      <c r="C12" s="16">
        <v>0</v>
      </c>
      <c r="D12" s="23">
        <f t="shared" si="1"/>
        <v>0</v>
      </c>
      <c r="E12" s="26">
        <f t="shared" ref="E12:E13" si="2">C12+D12</f>
        <v>0</v>
      </c>
      <c r="G12" s="6" t="s">
        <v>31</v>
      </c>
      <c r="H12" s="13"/>
      <c r="I12" s="8" t="s">
        <v>32</v>
      </c>
      <c r="L12" s="27" t="s">
        <v>45</v>
      </c>
      <c r="M12" s="20">
        <f>IF(N20-(M7+M8+M9+M10+M11)&lt;0,0,IF(N20-(M7+M8+M9+M10+M11)&gt;1000000,1000000,N20-(M7+M8+M9+M10+M11)))</f>
        <v>0</v>
      </c>
      <c r="N12" s="20"/>
      <c r="O12" s="21">
        <v>0.25</v>
      </c>
      <c r="P12" s="22"/>
      <c r="Q12" s="20">
        <f t="shared" si="0"/>
        <v>0</v>
      </c>
    </row>
    <row r="13" spans="1:18" ht="72.5" customHeight="1" thickBot="1" x14ac:dyDescent="1">
      <c r="A13" s="103">
        <v>8</v>
      </c>
      <c r="B13" s="9" t="s">
        <v>34</v>
      </c>
      <c r="C13" s="16">
        <v>0</v>
      </c>
      <c r="D13" s="28">
        <f t="shared" si="1"/>
        <v>0</v>
      </c>
      <c r="E13" s="26">
        <f t="shared" si="2"/>
        <v>0</v>
      </c>
      <c r="G13" s="6" t="s">
        <v>35</v>
      </c>
      <c r="H13" s="13"/>
      <c r="I13" s="8" t="s">
        <v>57</v>
      </c>
      <c r="L13" s="29" t="s">
        <v>48</v>
      </c>
      <c r="M13" s="20">
        <f>IF(N20-(M7+M8+M9+M10+M11+M12)&lt;0,0,IF(N20-(M7+M8+M9+M10+M11+M12)&gt;3000000,3000000,N20-(M7+M8+M9+M10+M11+M12)))</f>
        <v>0</v>
      </c>
      <c r="N13" s="20"/>
      <c r="O13" s="21">
        <v>0.3</v>
      </c>
      <c r="P13" s="22"/>
      <c r="Q13" s="20">
        <f t="shared" si="0"/>
        <v>0</v>
      </c>
    </row>
    <row r="14" spans="1:18" ht="56.75" customHeight="1" thickBot="1" x14ac:dyDescent="1.1499999999999999">
      <c r="C14" s="30">
        <f t="shared" ref="C14:D14" si="3">SUM(C6:C13)</f>
        <v>1200000</v>
      </c>
      <c r="D14" s="31">
        <f t="shared" si="3"/>
        <v>-360000</v>
      </c>
      <c r="G14" s="6" t="s">
        <v>37</v>
      </c>
      <c r="H14" s="13"/>
      <c r="I14" s="8" t="s">
        <v>38</v>
      </c>
      <c r="L14" s="27">
        <v>5000001</v>
      </c>
      <c r="M14" s="20">
        <f>IF(N20-(M7+M8+M9+M10+M11+M12+M13)&lt;0,0,N20-(M7+M8+M9+M10+M11+M12+M13))</f>
        <v>0</v>
      </c>
      <c r="N14" s="20"/>
      <c r="O14" s="21">
        <v>0.35</v>
      </c>
      <c r="P14" s="22"/>
      <c r="Q14" s="20">
        <f t="shared" si="0"/>
        <v>0</v>
      </c>
    </row>
    <row r="15" spans="1:18" ht="64.25" customHeight="1" thickTop="1" thickBot="1" x14ac:dyDescent="1.1499999999999999">
      <c r="D15" s="32" t="s">
        <v>40</v>
      </c>
      <c r="E15" s="33">
        <f>SUM(E6:E13)</f>
        <v>840000</v>
      </c>
      <c r="G15" s="36" t="s">
        <v>85</v>
      </c>
      <c r="H15" s="13"/>
      <c r="I15" s="35" t="s">
        <v>77</v>
      </c>
      <c r="L15" s="22"/>
      <c r="M15" s="30">
        <f>SUM(M7:M14)</f>
        <v>620000</v>
      </c>
      <c r="N15" s="20"/>
      <c r="O15" s="22"/>
      <c r="P15" s="22"/>
      <c r="Q15" s="30">
        <f>SUM(Q7:Q14)</f>
        <v>45500</v>
      </c>
      <c r="R15" s="1" t="s">
        <v>49</v>
      </c>
    </row>
    <row r="16" spans="1:18" ht="67.5" customHeight="1" x14ac:dyDescent="0.95">
      <c r="E16" s="20"/>
      <c r="G16" s="34" t="s">
        <v>78</v>
      </c>
      <c r="H16" s="13"/>
      <c r="I16" s="8" t="s">
        <v>79</v>
      </c>
      <c r="O16" s="20"/>
    </row>
    <row r="17" spans="1:18" ht="82.5" customHeight="1" x14ac:dyDescent="1.1000000000000001">
      <c r="A17" s="104"/>
      <c r="G17" s="6" t="s">
        <v>43</v>
      </c>
      <c r="H17" s="13"/>
      <c r="I17" s="8" t="s">
        <v>44</v>
      </c>
      <c r="P17" s="37"/>
      <c r="Q17" s="38">
        <f>Q15/12</f>
        <v>3791.6666666666665</v>
      </c>
      <c r="R17" s="1" t="s">
        <v>51</v>
      </c>
    </row>
    <row r="18" spans="1:18" ht="71.75" customHeight="1" x14ac:dyDescent="1.1000000000000001">
      <c r="G18" s="6" t="s">
        <v>46</v>
      </c>
      <c r="H18" s="13"/>
      <c r="I18" s="8" t="s">
        <v>47</v>
      </c>
      <c r="M18" s="32" t="s">
        <v>5</v>
      </c>
      <c r="N18" s="39">
        <f>E15</f>
        <v>840000</v>
      </c>
    </row>
    <row r="19" spans="1:18" ht="66.5" customHeight="1" x14ac:dyDescent="1.1000000000000001">
      <c r="G19" s="41" t="s">
        <v>86</v>
      </c>
      <c r="H19" s="13"/>
      <c r="I19" s="8" t="s">
        <v>93</v>
      </c>
      <c r="M19" s="32" t="s">
        <v>8</v>
      </c>
      <c r="N19" s="40">
        <f>H25</f>
        <v>220000</v>
      </c>
    </row>
    <row r="20" spans="1:18" ht="64.5" customHeight="1" x14ac:dyDescent="1.1000000000000001">
      <c r="G20" s="41" t="s">
        <v>87</v>
      </c>
      <c r="H20" s="13"/>
      <c r="I20" s="42" t="s">
        <v>59</v>
      </c>
      <c r="L20" s="43"/>
      <c r="M20" s="44" t="s">
        <v>11</v>
      </c>
      <c r="N20" s="45">
        <f>E15-H25</f>
        <v>620000</v>
      </c>
    </row>
    <row r="21" spans="1:18" ht="69" customHeight="1" x14ac:dyDescent="1.1000000000000001">
      <c r="B21" s="46"/>
      <c r="G21" s="108" t="s">
        <v>88</v>
      </c>
      <c r="H21" s="13"/>
      <c r="I21" s="51" t="s">
        <v>50</v>
      </c>
      <c r="L21" s="47"/>
      <c r="M21" s="48" t="s">
        <v>14</v>
      </c>
      <c r="N21" s="49">
        <f>IF(N20&gt;5000000,((N20-5000000)*35%)+965000,IF(N20&gt;2000000,((N20-2000000)*30%)+365000,IF(N20&gt;1000000,((N20-1000000)*25%)+115000,IF(N20&gt;750000,((N20-750000)*20%)+65000,IF(N20&gt;500000,((N20-500000)*15%)+27500,IF(N20&gt;300000,((N20-300000)*10%)+7500,IF(N20&gt;150000,((N20-150000)*5%)+0,0)))))))</f>
        <v>45500</v>
      </c>
    </row>
    <row r="22" spans="1:18" ht="71.75" customHeight="1" x14ac:dyDescent="1.1000000000000001">
      <c r="A22" s="32"/>
      <c r="G22" s="50" t="s">
        <v>89</v>
      </c>
      <c r="H22" s="13"/>
      <c r="I22" s="51" t="s">
        <v>94</v>
      </c>
      <c r="L22" s="46"/>
      <c r="M22" s="52" t="s">
        <v>19</v>
      </c>
      <c r="N22" s="53">
        <f>(C7*0.03)+(C10*0.05)</f>
        <v>60000</v>
      </c>
    </row>
    <row r="23" spans="1:18" ht="66" customHeight="1" x14ac:dyDescent="1.1000000000000001">
      <c r="A23" s="32"/>
      <c r="G23" s="109" t="s">
        <v>90</v>
      </c>
      <c r="H23" s="13"/>
      <c r="I23" s="54" t="s">
        <v>95</v>
      </c>
      <c r="N23" s="60">
        <f>N21-N22</f>
        <v>-14500</v>
      </c>
      <c r="O23" s="55">
        <f>N21/C14</f>
        <v>3.7916666666666668E-2</v>
      </c>
    </row>
    <row r="24" spans="1:18" ht="49.25" customHeight="1" thickBot="1" x14ac:dyDescent="1.1499999999999999">
      <c r="A24" s="32"/>
      <c r="G24" s="56" t="s">
        <v>91</v>
      </c>
      <c r="H24" s="13"/>
      <c r="I24" s="57" t="s">
        <v>96</v>
      </c>
      <c r="M24" s="44" t="s">
        <v>53</v>
      </c>
      <c r="N24" s="99" t="s">
        <v>54</v>
      </c>
      <c r="O24" s="58">
        <f>C14*0.15</f>
        <v>180000</v>
      </c>
    </row>
    <row r="25" spans="1:18" ht="44.75" customHeight="1" thickBot="1" x14ac:dyDescent="1.1499999999999999">
      <c r="G25" s="32" t="s">
        <v>52</v>
      </c>
      <c r="H25" s="59">
        <f>SUM(H5:H24)</f>
        <v>220000</v>
      </c>
      <c r="I25" s="2"/>
      <c r="N25" s="100" t="s">
        <v>55</v>
      </c>
      <c r="O25" s="58">
        <f>C14*0.2</f>
        <v>240000</v>
      </c>
    </row>
    <row r="26" spans="1:18" ht="33.65" customHeight="1" x14ac:dyDescent="0.95">
      <c r="I26" s="2"/>
    </row>
    <row r="27" spans="1:18" ht="12" customHeight="1" x14ac:dyDescent="0.95">
      <c r="I27" s="2"/>
    </row>
    <row r="28" spans="1:18" ht="12" customHeight="1" x14ac:dyDescent="0.95">
      <c r="I28" s="2"/>
    </row>
    <row r="29" spans="1:18" ht="12" customHeight="1" x14ac:dyDescent="0.95">
      <c r="I29" s="2"/>
    </row>
    <row r="30" spans="1:18" ht="12" customHeight="1" x14ac:dyDescent="0.95">
      <c r="I30" s="2"/>
    </row>
    <row r="31" spans="1:18" ht="12" customHeight="1" x14ac:dyDescent="0.95">
      <c r="I31" s="2"/>
    </row>
    <row r="32" spans="1:18" ht="12" customHeight="1" x14ac:dyDescent="0.95">
      <c r="I32" s="2"/>
    </row>
    <row r="33" spans="9:9" ht="12" customHeight="1" x14ac:dyDescent="0.95">
      <c r="I33" s="2"/>
    </row>
    <row r="34" spans="9:9" ht="12" customHeight="1" x14ac:dyDescent="0.95">
      <c r="I34" s="2"/>
    </row>
    <row r="35" spans="9:9" ht="12" customHeight="1" x14ac:dyDescent="0.95">
      <c r="I35" s="2"/>
    </row>
    <row r="36" spans="9:9" ht="12" customHeight="1" x14ac:dyDescent="0.95">
      <c r="I36" s="2"/>
    </row>
    <row r="37" spans="9:9" ht="12" customHeight="1" x14ac:dyDescent="0.95">
      <c r="I37" s="2"/>
    </row>
    <row r="38" spans="9:9" ht="12" customHeight="1" x14ac:dyDescent="0.95">
      <c r="I38" s="2"/>
    </row>
    <row r="39" spans="9:9" ht="12" customHeight="1" x14ac:dyDescent="0.95">
      <c r="I39" s="2"/>
    </row>
    <row r="40" spans="9:9" ht="12" customHeight="1" x14ac:dyDescent="0.95">
      <c r="I40" s="2"/>
    </row>
    <row r="41" spans="9:9" ht="12" customHeight="1" x14ac:dyDescent="0.95">
      <c r="I41" s="2"/>
    </row>
    <row r="42" spans="9:9" ht="12" customHeight="1" x14ac:dyDescent="0.95">
      <c r="I42" s="2"/>
    </row>
    <row r="43" spans="9:9" ht="12" customHeight="1" x14ac:dyDescent="0.95">
      <c r="I43" s="2"/>
    </row>
    <row r="44" spans="9:9" ht="12" customHeight="1" x14ac:dyDescent="0.95">
      <c r="I44" s="2"/>
    </row>
    <row r="45" spans="9:9" ht="12" customHeight="1" x14ac:dyDescent="0.95">
      <c r="I45" s="2"/>
    </row>
    <row r="46" spans="9:9" ht="12" customHeight="1" x14ac:dyDescent="0.95">
      <c r="I46" s="2"/>
    </row>
    <row r="47" spans="9:9" ht="12" customHeight="1" x14ac:dyDescent="0.95">
      <c r="I47" s="2"/>
    </row>
    <row r="48" spans="9:9" ht="12" customHeight="1" x14ac:dyDescent="0.95">
      <c r="I48" s="2"/>
    </row>
    <row r="49" spans="9:9" ht="12" customHeight="1" x14ac:dyDescent="0.95">
      <c r="I49" s="2"/>
    </row>
    <row r="50" spans="9:9" ht="12" customHeight="1" x14ac:dyDescent="0.95">
      <c r="I50" s="2"/>
    </row>
    <row r="51" spans="9:9" ht="12" customHeight="1" x14ac:dyDescent="0.95">
      <c r="I51" s="2"/>
    </row>
    <row r="52" spans="9:9" ht="12" customHeight="1" x14ac:dyDescent="0.95">
      <c r="I52" s="2"/>
    </row>
    <row r="53" spans="9:9" ht="12" customHeight="1" x14ac:dyDescent="0.95">
      <c r="I53" s="2"/>
    </row>
    <row r="54" spans="9:9" ht="12" customHeight="1" x14ac:dyDescent="0.95">
      <c r="I54" s="2"/>
    </row>
    <row r="55" spans="9:9" ht="12" customHeight="1" x14ac:dyDescent="0.95">
      <c r="I55" s="2"/>
    </row>
    <row r="56" spans="9:9" ht="12" customHeight="1" x14ac:dyDescent="0.95">
      <c r="I56" s="2"/>
    </row>
    <row r="57" spans="9:9" ht="12" customHeight="1" x14ac:dyDescent="0.95">
      <c r="I57" s="2"/>
    </row>
    <row r="58" spans="9:9" ht="12" customHeight="1" x14ac:dyDescent="0.95">
      <c r="I58" s="2"/>
    </row>
    <row r="59" spans="9:9" ht="12" customHeight="1" x14ac:dyDescent="0.95">
      <c r="I59" s="2"/>
    </row>
    <row r="60" spans="9:9" ht="12" customHeight="1" x14ac:dyDescent="0.95">
      <c r="I60" s="2"/>
    </row>
    <row r="61" spans="9:9" ht="12" customHeight="1" x14ac:dyDescent="0.95">
      <c r="I61" s="2"/>
    </row>
    <row r="62" spans="9:9" ht="12" customHeight="1" x14ac:dyDescent="0.95">
      <c r="I62" s="2"/>
    </row>
    <row r="63" spans="9:9" ht="12" customHeight="1" x14ac:dyDescent="0.95">
      <c r="I63" s="2"/>
    </row>
    <row r="64" spans="9:9" ht="12" customHeight="1" x14ac:dyDescent="0.95">
      <c r="I64" s="2"/>
    </row>
    <row r="65" spans="9:9" ht="12" customHeight="1" x14ac:dyDescent="0.95">
      <c r="I65" s="2"/>
    </row>
    <row r="66" spans="9:9" ht="12" customHeight="1" x14ac:dyDescent="0.95">
      <c r="I66" s="2"/>
    </row>
    <row r="67" spans="9:9" ht="12" customHeight="1" x14ac:dyDescent="0.95">
      <c r="I67" s="2"/>
    </row>
    <row r="68" spans="9:9" ht="12" customHeight="1" x14ac:dyDescent="0.95">
      <c r="I68" s="2"/>
    </row>
    <row r="69" spans="9:9" ht="12" customHeight="1" x14ac:dyDescent="0.95">
      <c r="I69" s="2"/>
    </row>
    <row r="70" spans="9:9" ht="12" customHeight="1" x14ac:dyDescent="0.95">
      <c r="I70" s="2"/>
    </row>
    <row r="71" spans="9:9" ht="12" customHeight="1" x14ac:dyDescent="0.95">
      <c r="I71" s="2"/>
    </row>
    <row r="72" spans="9:9" ht="12" customHeight="1" x14ac:dyDescent="0.95">
      <c r="I72" s="2"/>
    </row>
    <row r="73" spans="9:9" ht="12" customHeight="1" x14ac:dyDescent="0.95">
      <c r="I73" s="2"/>
    </row>
    <row r="74" spans="9:9" ht="12" customHeight="1" x14ac:dyDescent="0.95">
      <c r="I74" s="2"/>
    </row>
    <row r="75" spans="9:9" ht="12" customHeight="1" x14ac:dyDescent="0.95">
      <c r="I75" s="2"/>
    </row>
    <row r="76" spans="9:9" ht="12" customHeight="1" x14ac:dyDescent="0.95">
      <c r="I76" s="2"/>
    </row>
    <row r="77" spans="9:9" ht="12" customHeight="1" x14ac:dyDescent="0.95">
      <c r="I77" s="2"/>
    </row>
    <row r="78" spans="9:9" ht="12" customHeight="1" x14ac:dyDescent="0.95">
      <c r="I78" s="2"/>
    </row>
    <row r="79" spans="9:9" ht="12" customHeight="1" x14ac:dyDescent="0.95">
      <c r="I79" s="2"/>
    </row>
    <row r="80" spans="9:9" ht="12" customHeight="1" x14ac:dyDescent="0.95">
      <c r="I80" s="2"/>
    </row>
    <row r="81" spans="9:9" ht="12" customHeight="1" x14ac:dyDescent="0.95">
      <c r="I81" s="2"/>
    </row>
    <row r="82" spans="9:9" ht="12" customHeight="1" x14ac:dyDescent="0.95">
      <c r="I82" s="2"/>
    </row>
    <row r="83" spans="9:9" ht="12" customHeight="1" x14ac:dyDescent="0.95">
      <c r="I83" s="2"/>
    </row>
    <row r="84" spans="9:9" ht="12" customHeight="1" x14ac:dyDescent="0.95">
      <c r="I84" s="2"/>
    </row>
    <row r="85" spans="9:9" ht="12" customHeight="1" x14ac:dyDescent="0.95">
      <c r="I85" s="2"/>
    </row>
    <row r="86" spans="9:9" ht="12" customHeight="1" x14ac:dyDescent="0.95">
      <c r="I86" s="2"/>
    </row>
    <row r="87" spans="9:9" ht="12" customHeight="1" x14ac:dyDescent="0.95">
      <c r="I87" s="2"/>
    </row>
    <row r="88" spans="9:9" ht="12" customHeight="1" x14ac:dyDescent="0.95">
      <c r="I88" s="2"/>
    </row>
    <row r="89" spans="9:9" ht="12" customHeight="1" x14ac:dyDescent="0.95">
      <c r="I89" s="2"/>
    </row>
    <row r="90" spans="9:9" ht="15" customHeight="1" x14ac:dyDescent="0.95">
      <c r="I90" s="2"/>
    </row>
  </sheetData>
  <mergeCells count="6">
    <mergeCell ref="L3:Q3"/>
    <mergeCell ref="L2:Q2"/>
    <mergeCell ref="A2:F2"/>
    <mergeCell ref="B3:E3"/>
    <mergeCell ref="G3:I3"/>
    <mergeCell ref="G2:I2"/>
  </mergeCells>
  <pageMargins left="0.47244094488188981" right="0" top="0.19685039370078741" bottom="0" header="0" footer="0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สรุปและเปรียบเทียบ</vt:lpstr>
      <vt:lpstr>กรณีศึกษาที่ 1</vt:lpstr>
      <vt:lpstr>กรณีศึกษาที่ 2</vt:lpstr>
      <vt:lpstr>กรณีศึกษาที่ 3</vt:lpstr>
      <vt:lpstr>กรณีศึกษาที่ 4</vt:lpstr>
      <vt:lpstr>กรณีศึกษาที่ 5</vt:lpstr>
      <vt:lpstr>'กรณีศึกษาที่ 1'!Print_Area</vt:lpstr>
      <vt:lpstr>'กรณีศึกษาที่ 2'!Print_Area</vt:lpstr>
      <vt:lpstr>'กรณีศึกษาที่ 3'!Print_Area</vt:lpstr>
      <vt:lpstr>'กรณีศึกษาที่ 4'!Print_Area</vt:lpstr>
      <vt:lpstr>'กรณีศึกษาที่ 5'!Print_Area</vt:lpstr>
      <vt:lpstr>สรุปและเปรียบเทียบ!Print_Area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Krit</dc:creator>
  <cp:lastModifiedBy>TCS</cp:lastModifiedBy>
  <cp:lastPrinted>2021-11-22T07:40:30Z</cp:lastPrinted>
  <dcterms:created xsi:type="dcterms:W3CDTF">2016-11-28T06:54:08Z</dcterms:created>
  <dcterms:modified xsi:type="dcterms:W3CDTF">2021-11-22T10:37:39Z</dcterms:modified>
</cp:coreProperties>
</file>